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8920" windowHeight="12555"/>
  </bookViews>
  <sheets>
    <sheet name="План на осн. 853-ПП" sheetId="2" r:id="rId1"/>
    <sheet name="Справка показатели" sheetId="8" state="hidden" r:id="rId2"/>
  </sheet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821" i="2" l="1"/>
  <c r="F814" i="2"/>
  <c r="F807" i="2"/>
  <c r="F59" i="2" l="1"/>
  <c r="F45" i="2"/>
  <c r="I574" i="2" l="1"/>
  <c r="I575" i="2"/>
  <c r="I576" i="2"/>
  <c r="I577" i="2"/>
  <c r="I578" i="2"/>
  <c r="H574" i="2"/>
  <c r="H575" i="2"/>
  <c r="H576" i="2"/>
  <c r="H577" i="2"/>
  <c r="H578" i="2"/>
  <c r="G574" i="2"/>
  <c r="G575" i="2"/>
  <c r="G576" i="2"/>
  <c r="G577" i="2"/>
  <c r="G578" i="2"/>
  <c r="F577" i="2"/>
  <c r="F578" i="2"/>
  <c r="F574" i="2"/>
  <c r="F575" i="2"/>
  <c r="F576" i="2"/>
  <c r="G573" i="2"/>
  <c r="H573" i="2"/>
  <c r="I573" i="2"/>
  <c r="F573" i="2"/>
  <c r="I707" i="2"/>
  <c r="I708" i="2"/>
  <c r="I709" i="2"/>
  <c r="I710" i="2"/>
  <c r="I711" i="2"/>
  <c r="H707" i="2"/>
  <c r="H708" i="2"/>
  <c r="H709" i="2"/>
  <c r="H710" i="2"/>
  <c r="H711" i="2"/>
  <c r="G707" i="2"/>
  <c r="G708" i="2"/>
  <c r="G709" i="2"/>
  <c r="G710" i="2"/>
  <c r="G711" i="2"/>
  <c r="F707" i="2"/>
  <c r="F708" i="2"/>
  <c r="F709" i="2"/>
  <c r="F710" i="2"/>
  <c r="F711" i="2"/>
  <c r="G706" i="2"/>
  <c r="H706" i="2"/>
  <c r="I706" i="2"/>
  <c r="F706" i="2"/>
  <c r="E732" i="2" l="1"/>
  <c r="E731" i="2"/>
  <c r="E730" i="2"/>
  <c r="E729" i="2"/>
  <c r="E728" i="2"/>
  <c r="E727" i="2"/>
  <c r="I726" i="2"/>
  <c r="H726" i="2"/>
  <c r="G726" i="2"/>
  <c r="F726" i="2"/>
  <c r="E726" i="2" s="1"/>
  <c r="E725" i="2"/>
  <c r="E724" i="2"/>
  <c r="E723" i="2"/>
  <c r="E722" i="2"/>
  <c r="E721" i="2"/>
  <c r="E720" i="2"/>
  <c r="I719" i="2"/>
  <c r="H719" i="2"/>
  <c r="G719" i="2"/>
  <c r="F719" i="2"/>
  <c r="E719" i="2" s="1"/>
  <c r="E718" i="2"/>
  <c r="E711" i="2" s="1"/>
  <c r="E717" i="2"/>
  <c r="E710" i="2" s="1"/>
  <c r="E716" i="2"/>
  <c r="E715" i="2"/>
  <c r="E708" i="2" s="1"/>
  <c r="E714" i="2"/>
  <c r="E707" i="2" s="1"/>
  <c r="E713" i="2"/>
  <c r="E706" i="2" s="1"/>
  <c r="I712" i="2"/>
  <c r="H712" i="2"/>
  <c r="G712" i="2"/>
  <c r="F712" i="2"/>
  <c r="E712" i="2" s="1"/>
  <c r="E709" i="2"/>
  <c r="F705" i="2"/>
  <c r="G705" i="2"/>
  <c r="H705" i="2"/>
  <c r="I705" i="2"/>
  <c r="E705" i="2" l="1"/>
  <c r="F317" i="2" l="1"/>
  <c r="F394" i="2"/>
  <c r="F464" i="2"/>
  <c r="E249" i="2" l="1"/>
  <c r="E248" i="2"/>
  <c r="E247" i="2"/>
  <c r="E246" i="2"/>
  <c r="E244" i="2"/>
  <c r="I243" i="2"/>
  <c r="H243" i="2"/>
  <c r="G243" i="2"/>
  <c r="F243" i="2"/>
  <c r="I242" i="2"/>
  <c r="H242" i="2"/>
  <c r="G242" i="2"/>
  <c r="F242" i="2"/>
  <c r="I241" i="2"/>
  <c r="H241" i="2"/>
  <c r="G241" i="2"/>
  <c r="F241" i="2"/>
  <c r="I240" i="2"/>
  <c r="H240" i="2"/>
  <c r="G240" i="2"/>
  <c r="F240" i="2"/>
  <c r="I239" i="2"/>
  <c r="H239" i="2"/>
  <c r="E239" i="2" s="1"/>
  <c r="G239" i="2"/>
  <c r="F239" i="2"/>
  <c r="I238" i="2"/>
  <c r="H238" i="2"/>
  <c r="G238" i="2"/>
  <c r="F238" i="2"/>
  <c r="I237" i="2"/>
  <c r="H237" i="2"/>
  <c r="G237" i="2"/>
  <c r="G236" i="2" s="1"/>
  <c r="F237" i="2"/>
  <c r="H236" i="2"/>
  <c r="E243" i="2" l="1"/>
  <c r="E238" i="2"/>
  <c r="I236" i="2"/>
  <c r="E242" i="2"/>
  <c r="E241" i="2"/>
  <c r="E240" i="2"/>
  <c r="F236" i="2"/>
  <c r="E237" i="2"/>
  <c r="E236" i="2" l="1"/>
  <c r="F597" i="2" l="1"/>
  <c r="F817" i="2" l="1"/>
  <c r="E394" i="2"/>
  <c r="E963" i="2"/>
  <c r="E962" i="2"/>
  <c r="F961" i="2"/>
  <c r="E961" i="2"/>
  <c r="F960" i="2"/>
  <c r="E960" i="2"/>
  <c r="E959" i="2"/>
  <c r="E958" i="2"/>
  <c r="I957" i="2"/>
  <c r="H957" i="2"/>
  <c r="G957" i="2"/>
  <c r="F957" i="2"/>
  <c r="E957" i="2" s="1"/>
  <c r="I956" i="2"/>
  <c r="H956" i="2"/>
  <c r="G956" i="2"/>
  <c r="F956" i="2"/>
  <c r="I955" i="2"/>
  <c r="H955" i="2"/>
  <c r="G955" i="2"/>
  <c r="F955" i="2"/>
  <c r="E955" i="2" s="1"/>
  <c r="I954" i="2"/>
  <c r="H954" i="2"/>
  <c r="G954" i="2"/>
  <c r="F954" i="2"/>
  <c r="E954" i="2"/>
  <c r="I953" i="2"/>
  <c r="H953" i="2"/>
  <c r="G953" i="2"/>
  <c r="F953" i="2"/>
  <c r="E953" i="2" s="1"/>
  <c r="I952" i="2"/>
  <c r="H952" i="2"/>
  <c r="G952" i="2"/>
  <c r="F952" i="2"/>
  <c r="I951" i="2"/>
  <c r="H951" i="2"/>
  <c r="G951" i="2"/>
  <c r="F951" i="2"/>
  <c r="I950" i="2"/>
  <c r="E949" i="2"/>
  <c r="E948" i="2"/>
  <c r="E947" i="2"/>
  <c r="E946" i="2"/>
  <c r="E945" i="2"/>
  <c r="F944" i="2"/>
  <c r="E944" i="2" s="1"/>
  <c r="I943" i="2"/>
  <c r="H943" i="2"/>
  <c r="G943" i="2"/>
  <c r="E942" i="2"/>
  <c r="E941" i="2"/>
  <c r="E940" i="2"/>
  <c r="E939" i="2"/>
  <c r="E938" i="2"/>
  <c r="E937" i="2"/>
  <c r="I936" i="2"/>
  <c r="H936" i="2"/>
  <c r="H903" i="2" s="1"/>
  <c r="G936" i="2"/>
  <c r="F936" i="2"/>
  <c r="E936" i="2" s="1"/>
  <c r="I935" i="2"/>
  <c r="I844" i="2" s="1"/>
  <c r="H935" i="2"/>
  <c r="G935" i="2"/>
  <c r="F935" i="2"/>
  <c r="E935" i="2"/>
  <c r="I934" i="2"/>
  <c r="H934" i="2"/>
  <c r="G934" i="2"/>
  <c r="F934" i="2"/>
  <c r="I933" i="2"/>
  <c r="I906" i="2" s="1"/>
  <c r="I850" i="2" s="1"/>
  <c r="I843" i="2" s="1"/>
  <c r="H933" i="2"/>
  <c r="G933" i="2"/>
  <c r="F933" i="2"/>
  <c r="I932" i="2"/>
  <c r="H932" i="2"/>
  <c r="H905" i="2" s="1"/>
  <c r="G932" i="2"/>
  <c r="F932" i="2"/>
  <c r="E932" i="2" s="1"/>
  <c r="I931" i="2"/>
  <c r="H931" i="2"/>
  <c r="G931" i="2"/>
  <c r="G904" i="2" s="1"/>
  <c r="G848" i="2" s="1"/>
  <c r="G841" i="2" s="1"/>
  <c r="F931" i="2"/>
  <c r="E931" i="2"/>
  <c r="I930" i="2"/>
  <c r="H930" i="2"/>
  <c r="H929" i="2" s="1"/>
  <c r="G930" i="2"/>
  <c r="F930" i="2"/>
  <c r="E928" i="2"/>
  <c r="E927" i="2"/>
  <c r="E926" i="2"/>
  <c r="E925" i="2"/>
  <c r="E924" i="2"/>
  <c r="E923" i="2"/>
  <c r="I922" i="2"/>
  <c r="H922" i="2"/>
  <c r="G922" i="2"/>
  <c r="F922" i="2"/>
  <c r="E922" i="2" s="1"/>
  <c r="E921" i="2"/>
  <c r="E920" i="2"/>
  <c r="E919" i="2"/>
  <c r="E918" i="2"/>
  <c r="E917" i="2"/>
  <c r="E916" i="2"/>
  <c r="I915" i="2"/>
  <c r="H915" i="2"/>
  <c r="G915" i="2"/>
  <c r="F915" i="2"/>
  <c r="E915" i="2"/>
  <c r="E914" i="2"/>
  <c r="E913" i="2"/>
  <c r="E912" i="2"/>
  <c r="E911" i="2"/>
  <c r="E910" i="2"/>
  <c r="E909" i="2"/>
  <c r="I908" i="2"/>
  <c r="H908" i="2"/>
  <c r="G908" i="2"/>
  <c r="F908" i="2"/>
  <c r="E907" i="2"/>
  <c r="H906" i="2"/>
  <c r="H850" i="2" s="1"/>
  <c r="H843" i="2" s="1"/>
  <c r="H904" i="2"/>
  <c r="H848" i="2" s="1"/>
  <c r="I903" i="2"/>
  <c r="G903" i="2"/>
  <c r="E903" i="2"/>
  <c r="E902" i="2"/>
  <c r="F901" i="2"/>
  <c r="E900" i="2"/>
  <c r="E899" i="2"/>
  <c r="E898" i="2"/>
  <c r="E897" i="2"/>
  <c r="E896" i="2"/>
  <c r="E895" i="2"/>
  <c r="I894" i="2"/>
  <c r="H894" i="2"/>
  <c r="G894" i="2"/>
  <c r="F894" i="2"/>
  <c r="E894" i="2" s="1"/>
  <c r="E893" i="2"/>
  <c r="E892" i="2"/>
  <c r="E891" i="2"/>
  <c r="E890" i="2"/>
  <c r="E889" i="2"/>
  <c r="E888" i="2"/>
  <c r="I887" i="2"/>
  <c r="H887" i="2"/>
  <c r="G887" i="2"/>
  <c r="F887" i="2"/>
  <c r="E887" i="2"/>
  <c r="E886" i="2"/>
  <c r="E885" i="2"/>
  <c r="E884" i="2"/>
  <c r="F883" i="2"/>
  <c r="E882" i="2"/>
  <c r="E881" i="2"/>
  <c r="I880" i="2"/>
  <c r="H880" i="2"/>
  <c r="G880" i="2"/>
  <c r="E879" i="2"/>
  <c r="E878" i="2"/>
  <c r="F877" i="2"/>
  <c r="E877" i="2"/>
  <c r="E876" i="2"/>
  <c r="E875" i="2"/>
  <c r="E874" i="2"/>
  <c r="I873" i="2"/>
  <c r="H873" i="2"/>
  <c r="G873" i="2"/>
  <c r="F873" i="2"/>
  <c r="E873" i="2"/>
  <c r="E872" i="2"/>
  <c r="E871" i="2"/>
  <c r="F870" i="2"/>
  <c r="E870" i="2"/>
  <c r="F869" i="2"/>
  <c r="E869" i="2"/>
  <c r="E868" i="2"/>
  <c r="E867" i="2"/>
  <c r="I866" i="2"/>
  <c r="H866" i="2"/>
  <c r="G866" i="2"/>
  <c r="F866" i="2"/>
  <c r="E866" i="2" s="1"/>
  <c r="E865" i="2"/>
  <c r="E864" i="2"/>
  <c r="F863" i="2"/>
  <c r="E862" i="2"/>
  <c r="E861" i="2"/>
  <c r="E860" i="2"/>
  <c r="I859" i="2"/>
  <c r="I905" i="2" s="1"/>
  <c r="I849" i="2" s="1"/>
  <c r="I842" i="2" s="1"/>
  <c r="H859" i="2"/>
  <c r="G859" i="2"/>
  <c r="G905" i="2" s="1"/>
  <c r="G849" i="2" s="1"/>
  <c r="E858" i="2"/>
  <c r="E857" i="2"/>
  <c r="E856" i="2"/>
  <c r="E855" i="2"/>
  <c r="E854" i="2"/>
  <c r="E853" i="2"/>
  <c r="I852" i="2"/>
  <c r="H852" i="2"/>
  <c r="G852" i="2"/>
  <c r="F852" i="2"/>
  <c r="E852" i="2"/>
  <c r="I851" i="2"/>
  <c r="H851" i="2"/>
  <c r="H844" i="2" s="1"/>
  <c r="G851" i="2"/>
  <c r="F851" i="2"/>
  <c r="F850" i="2"/>
  <c r="H849" i="2"/>
  <c r="H842" i="2" s="1"/>
  <c r="I847" i="2"/>
  <c r="G847" i="2"/>
  <c r="F847" i="2"/>
  <c r="I846" i="2"/>
  <c r="I839" i="2" s="1"/>
  <c r="H846" i="2"/>
  <c r="G846" i="2"/>
  <c r="F846" i="2"/>
  <c r="G842" i="2"/>
  <c r="H841" i="2"/>
  <c r="I840" i="2"/>
  <c r="F839" i="2"/>
  <c r="E837" i="2"/>
  <c r="E836" i="2"/>
  <c r="E835" i="2"/>
  <c r="E834" i="2"/>
  <c r="E833" i="2"/>
  <c r="E832" i="2"/>
  <c r="I831" i="2"/>
  <c r="H831" i="2"/>
  <c r="G831" i="2"/>
  <c r="F831" i="2"/>
  <c r="E831" i="2" s="1"/>
  <c r="I830" i="2"/>
  <c r="H830" i="2"/>
  <c r="G830" i="2"/>
  <c r="F830" i="2"/>
  <c r="E830" i="2" s="1"/>
  <c r="I829" i="2"/>
  <c r="H829" i="2"/>
  <c r="G829" i="2"/>
  <c r="F829" i="2"/>
  <c r="I828" i="2"/>
  <c r="H828" i="2"/>
  <c r="G828" i="2"/>
  <c r="F828" i="2"/>
  <c r="I827" i="2"/>
  <c r="H827" i="2"/>
  <c r="G827" i="2"/>
  <c r="F827" i="2"/>
  <c r="I826" i="2"/>
  <c r="I824" i="2" s="1"/>
  <c r="H826" i="2"/>
  <c r="G826" i="2"/>
  <c r="F826" i="2"/>
  <c r="E826" i="2"/>
  <c r="I825" i="2"/>
  <c r="H825" i="2"/>
  <c r="H824" i="2" s="1"/>
  <c r="G825" i="2"/>
  <c r="F825" i="2"/>
  <c r="E823" i="2"/>
  <c r="E822" i="2"/>
  <c r="E821" i="2"/>
  <c r="E820" i="2"/>
  <c r="E819" i="2"/>
  <c r="E818" i="2"/>
  <c r="I817" i="2"/>
  <c r="H817" i="2"/>
  <c r="G817" i="2"/>
  <c r="E816" i="2"/>
  <c r="E815" i="2"/>
  <c r="E814" i="2"/>
  <c r="F813" i="2"/>
  <c r="E812" i="2"/>
  <c r="E811" i="2"/>
  <c r="I810" i="2"/>
  <c r="H810" i="2"/>
  <c r="G810" i="2"/>
  <c r="E809" i="2"/>
  <c r="E808" i="2"/>
  <c r="E807" i="2"/>
  <c r="E806" i="2"/>
  <c r="F805" i="2"/>
  <c r="F803" i="2" s="1"/>
  <c r="E803" i="2" s="1"/>
  <c r="E805" i="2"/>
  <c r="E804" i="2"/>
  <c r="I803" i="2"/>
  <c r="H803" i="2"/>
  <c r="G803" i="2"/>
  <c r="I802" i="2"/>
  <c r="H802" i="2"/>
  <c r="H795" i="2" s="1"/>
  <c r="G802" i="2"/>
  <c r="F802" i="2"/>
  <c r="I801" i="2"/>
  <c r="I794" i="2" s="1"/>
  <c r="H801" i="2"/>
  <c r="G801" i="2"/>
  <c r="F801" i="2"/>
  <c r="I800" i="2"/>
  <c r="H800" i="2"/>
  <c r="H793" i="2" s="1"/>
  <c r="G800" i="2"/>
  <c r="I799" i="2"/>
  <c r="I792" i="2" s="1"/>
  <c r="H799" i="2"/>
  <c r="G799" i="2"/>
  <c r="G792" i="2" s="1"/>
  <c r="I798" i="2"/>
  <c r="H798" i="2"/>
  <c r="G798" i="2"/>
  <c r="F798" i="2"/>
  <c r="F791" i="2" s="1"/>
  <c r="I797" i="2"/>
  <c r="H797" i="2"/>
  <c r="G797" i="2"/>
  <c r="G790" i="2" s="1"/>
  <c r="F797" i="2"/>
  <c r="E797" i="2"/>
  <c r="I795" i="2"/>
  <c r="G795" i="2"/>
  <c r="H794" i="2"/>
  <c r="F794" i="2"/>
  <c r="I793" i="2"/>
  <c r="G793" i="2"/>
  <c r="H792" i="2"/>
  <c r="I791" i="2"/>
  <c r="G791" i="2"/>
  <c r="H790" i="2"/>
  <c r="E788" i="2"/>
  <c r="E787" i="2"/>
  <c r="E786" i="2"/>
  <c r="E785" i="2"/>
  <c r="E783" i="2"/>
  <c r="I782" i="2"/>
  <c r="H782" i="2"/>
  <c r="G782" i="2"/>
  <c r="F782" i="2"/>
  <c r="E782" i="2"/>
  <c r="E781" i="2"/>
  <c r="E780" i="2"/>
  <c r="E779" i="2"/>
  <c r="E778" i="2"/>
  <c r="E776" i="2"/>
  <c r="I775" i="2"/>
  <c r="H775" i="2"/>
  <c r="G775" i="2"/>
  <c r="E775" i="2" s="1"/>
  <c r="F775" i="2"/>
  <c r="E774" i="2"/>
  <c r="E773" i="2"/>
  <c r="E772" i="2"/>
  <c r="E771" i="2"/>
  <c r="F770" i="2"/>
  <c r="E770" i="2"/>
  <c r="E769" i="2"/>
  <c r="I768" i="2"/>
  <c r="H768" i="2"/>
  <c r="G768" i="2"/>
  <c r="E768" i="2" s="1"/>
  <c r="F768" i="2"/>
  <c r="E767" i="2"/>
  <c r="E766" i="2"/>
  <c r="E765" i="2"/>
  <c r="E764" i="2"/>
  <c r="F763" i="2"/>
  <c r="E763" i="2"/>
  <c r="E762" i="2"/>
  <c r="I761" i="2"/>
  <c r="H761" i="2"/>
  <c r="G761" i="2"/>
  <c r="E761" i="2" s="1"/>
  <c r="F761" i="2"/>
  <c r="E760" i="2"/>
  <c r="E759" i="2"/>
  <c r="E758" i="2"/>
  <c r="E757" i="2"/>
  <c r="F756" i="2"/>
  <c r="E756" i="2"/>
  <c r="E755" i="2"/>
  <c r="I754" i="2"/>
  <c r="H754" i="2"/>
  <c r="G754" i="2"/>
  <c r="E754" i="2" s="1"/>
  <c r="F754" i="2"/>
  <c r="E753" i="2"/>
  <c r="E752" i="2"/>
  <c r="E751" i="2"/>
  <c r="E750" i="2"/>
  <c r="E749" i="2"/>
  <c r="E748" i="2"/>
  <c r="I747" i="2"/>
  <c r="H747" i="2"/>
  <c r="G747" i="2"/>
  <c r="F747" i="2"/>
  <c r="E747" i="2" s="1"/>
  <c r="E746" i="2"/>
  <c r="E745" i="2"/>
  <c r="E744" i="2"/>
  <c r="E743" i="2"/>
  <c r="E742" i="2"/>
  <c r="E741" i="2"/>
  <c r="I740" i="2"/>
  <c r="H740" i="2"/>
  <c r="G740" i="2"/>
  <c r="F740" i="2"/>
  <c r="E740" i="2"/>
  <c r="I739" i="2"/>
  <c r="H739" i="2"/>
  <c r="G739" i="2"/>
  <c r="F739" i="2"/>
  <c r="E739" i="2" s="1"/>
  <c r="I738" i="2"/>
  <c r="H738" i="2"/>
  <c r="G738" i="2"/>
  <c r="E738" i="2" s="1"/>
  <c r="F738" i="2"/>
  <c r="I737" i="2"/>
  <c r="H737" i="2"/>
  <c r="H733" i="2" s="1"/>
  <c r="G737" i="2"/>
  <c r="F737" i="2"/>
  <c r="I736" i="2"/>
  <c r="H736" i="2"/>
  <c r="G736" i="2"/>
  <c r="F736" i="2"/>
  <c r="E736" i="2"/>
  <c r="I735" i="2"/>
  <c r="H735" i="2"/>
  <c r="G735" i="2"/>
  <c r="F735" i="2"/>
  <c r="E735" i="2" s="1"/>
  <c r="I734" i="2"/>
  <c r="I733" i="2" s="1"/>
  <c r="H734" i="2"/>
  <c r="G734" i="2"/>
  <c r="F734" i="2"/>
  <c r="E704" i="2"/>
  <c r="E697" i="2" s="1"/>
  <c r="E703" i="2"/>
  <c r="E702" i="2"/>
  <c r="E695" i="2" s="1"/>
  <c r="E701" i="2"/>
  <c r="E700" i="2"/>
  <c r="E693" i="2" s="1"/>
  <c r="E699" i="2"/>
  <c r="I698" i="2"/>
  <c r="H698" i="2"/>
  <c r="G698" i="2"/>
  <c r="E698" i="2" s="1"/>
  <c r="F698" i="2"/>
  <c r="I697" i="2"/>
  <c r="H697" i="2"/>
  <c r="G697" i="2"/>
  <c r="F697" i="2"/>
  <c r="I696" i="2"/>
  <c r="H696" i="2"/>
  <c r="G696" i="2"/>
  <c r="F696" i="2"/>
  <c r="E696" i="2"/>
  <c r="I695" i="2"/>
  <c r="H695" i="2"/>
  <c r="G695" i="2"/>
  <c r="F695" i="2"/>
  <c r="I694" i="2"/>
  <c r="H694" i="2"/>
  <c r="G694" i="2"/>
  <c r="F694" i="2"/>
  <c r="E694" i="2"/>
  <c r="I693" i="2"/>
  <c r="H693" i="2"/>
  <c r="G693" i="2"/>
  <c r="F693" i="2"/>
  <c r="F691" i="2" s="1"/>
  <c r="I692" i="2"/>
  <c r="I691" i="2" s="1"/>
  <c r="H692" i="2"/>
  <c r="G692" i="2"/>
  <c r="F692" i="2"/>
  <c r="E692" i="2"/>
  <c r="E690" i="2"/>
  <c r="E689" i="2"/>
  <c r="E688" i="2"/>
  <c r="E687" i="2"/>
  <c r="E686" i="2"/>
  <c r="E685" i="2"/>
  <c r="I684" i="2"/>
  <c r="H684" i="2"/>
  <c r="G684" i="2"/>
  <c r="E684" i="2" s="1"/>
  <c r="F684" i="2"/>
  <c r="I683" i="2"/>
  <c r="H683" i="2"/>
  <c r="H662" i="2" s="1"/>
  <c r="G683" i="2"/>
  <c r="F683" i="2"/>
  <c r="I682" i="2"/>
  <c r="H682" i="2"/>
  <c r="H661" i="2" s="1"/>
  <c r="G682" i="2"/>
  <c r="F682" i="2"/>
  <c r="I681" i="2"/>
  <c r="H681" i="2"/>
  <c r="G681" i="2"/>
  <c r="F681" i="2"/>
  <c r="I680" i="2"/>
  <c r="H680" i="2"/>
  <c r="H659" i="2" s="1"/>
  <c r="G680" i="2"/>
  <c r="F680" i="2"/>
  <c r="I679" i="2"/>
  <c r="H679" i="2"/>
  <c r="H658" i="2" s="1"/>
  <c r="G679" i="2"/>
  <c r="F679" i="2"/>
  <c r="I678" i="2"/>
  <c r="I677" i="2" s="1"/>
  <c r="H678" i="2"/>
  <c r="G678" i="2"/>
  <c r="F678" i="2"/>
  <c r="E678" i="2"/>
  <c r="E676" i="2"/>
  <c r="E675" i="2"/>
  <c r="E674" i="2"/>
  <c r="E673" i="2"/>
  <c r="E672" i="2"/>
  <c r="E671" i="2"/>
  <c r="I670" i="2"/>
  <c r="H670" i="2"/>
  <c r="G670" i="2"/>
  <c r="E670" i="2" s="1"/>
  <c r="F670" i="2"/>
  <c r="E669" i="2"/>
  <c r="E668" i="2"/>
  <c r="I667" i="2"/>
  <c r="F667" i="2"/>
  <c r="E666" i="2"/>
  <c r="E665" i="2"/>
  <c r="E664" i="2"/>
  <c r="I663" i="2"/>
  <c r="H663" i="2"/>
  <c r="G663" i="2"/>
  <c r="F663" i="2"/>
  <c r="E663" i="2" s="1"/>
  <c r="I662" i="2"/>
  <c r="G662" i="2"/>
  <c r="F662" i="2"/>
  <c r="I661" i="2"/>
  <c r="G661" i="2"/>
  <c r="F661" i="2"/>
  <c r="I660" i="2"/>
  <c r="G660" i="2"/>
  <c r="I659" i="2"/>
  <c r="G659" i="2"/>
  <c r="F659" i="2"/>
  <c r="I658" i="2"/>
  <c r="E658" i="2" s="1"/>
  <c r="G658" i="2"/>
  <c r="F658" i="2"/>
  <c r="I657" i="2"/>
  <c r="H657" i="2"/>
  <c r="G657" i="2"/>
  <c r="F657" i="2"/>
  <c r="I656" i="2"/>
  <c r="G656" i="2"/>
  <c r="E655" i="2"/>
  <c r="E654" i="2"/>
  <c r="E653" i="2"/>
  <c r="E652" i="2"/>
  <c r="E651" i="2"/>
  <c r="E650" i="2"/>
  <c r="I649" i="2"/>
  <c r="H649" i="2"/>
  <c r="G649" i="2"/>
  <c r="F649" i="2"/>
  <c r="E649" i="2" s="1"/>
  <c r="E648" i="2"/>
  <c r="E647" i="2"/>
  <c r="E646" i="2"/>
  <c r="E645" i="2"/>
  <c r="E644" i="2"/>
  <c r="E643" i="2"/>
  <c r="I642" i="2"/>
  <c r="H642" i="2"/>
  <c r="G642" i="2"/>
  <c r="F642" i="2"/>
  <c r="E642" i="2"/>
  <c r="E641" i="2"/>
  <c r="E640" i="2"/>
  <c r="E639" i="2"/>
  <c r="E638" i="2"/>
  <c r="E637" i="2"/>
  <c r="E636" i="2"/>
  <c r="I635" i="2"/>
  <c r="H635" i="2"/>
  <c r="G635" i="2"/>
  <c r="F635" i="2"/>
  <c r="E634" i="2"/>
  <c r="E633" i="2"/>
  <c r="E632" i="2"/>
  <c r="E631" i="2"/>
  <c r="E630" i="2"/>
  <c r="E629" i="2"/>
  <c r="I628" i="2"/>
  <c r="H628" i="2"/>
  <c r="G628" i="2"/>
  <c r="F628" i="2"/>
  <c r="E628" i="2"/>
  <c r="E627" i="2"/>
  <c r="E626" i="2"/>
  <c r="E625" i="2"/>
  <c r="E624" i="2"/>
  <c r="F623" i="2"/>
  <c r="E623" i="2"/>
  <c r="E622" i="2"/>
  <c r="I621" i="2"/>
  <c r="H621" i="2"/>
  <c r="G621" i="2"/>
  <c r="F621" i="2"/>
  <c r="E621" i="2"/>
  <c r="I620" i="2"/>
  <c r="H620" i="2"/>
  <c r="G620" i="2"/>
  <c r="F620" i="2"/>
  <c r="I619" i="2"/>
  <c r="H619" i="2"/>
  <c r="H73" i="2" s="1"/>
  <c r="G619" i="2"/>
  <c r="F619" i="2"/>
  <c r="I618" i="2"/>
  <c r="H618" i="2"/>
  <c r="G618" i="2"/>
  <c r="F618" i="2"/>
  <c r="I617" i="2"/>
  <c r="H617" i="2"/>
  <c r="G617" i="2"/>
  <c r="F617" i="2"/>
  <c r="I616" i="2"/>
  <c r="H616" i="2"/>
  <c r="H614" i="2" s="1"/>
  <c r="G616" i="2"/>
  <c r="F616" i="2"/>
  <c r="I615" i="2"/>
  <c r="I614" i="2" s="1"/>
  <c r="H615" i="2"/>
  <c r="G615" i="2"/>
  <c r="F615" i="2"/>
  <c r="E615" i="2" s="1"/>
  <c r="E613" i="2"/>
  <c r="E612" i="2"/>
  <c r="E611" i="2"/>
  <c r="E610" i="2"/>
  <c r="E609" i="2"/>
  <c r="E608" i="2"/>
  <c r="I607" i="2"/>
  <c r="E607" i="2" s="1"/>
  <c r="H607" i="2"/>
  <c r="G607" i="2"/>
  <c r="F607" i="2"/>
  <c r="E606" i="2"/>
  <c r="E605" i="2"/>
  <c r="E604" i="2"/>
  <c r="F603" i="2"/>
  <c r="E602" i="2"/>
  <c r="E601" i="2"/>
  <c r="I600" i="2"/>
  <c r="H600" i="2"/>
  <c r="G600" i="2"/>
  <c r="E599" i="2"/>
  <c r="E598" i="2"/>
  <c r="E597" i="2"/>
  <c r="E596" i="2"/>
  <c r="E595" i="2"/>
  <c r="E594" i="2"/>
  <c r="I593" i="2"/>
  <c r="H593" i="2"/>
  <c r="G593" i="2"/>
  <c r="F593" i="2"/>
  <c r="E593" i="2" s="1"/>
  <c r="E592" i="2"/>
  <c r="E591" i="2"/>
  <c r="E590" i="2"/>
  <c r="E589" i="2"/>
  <c r="E588" i="2"/>
  <c r="E587" i="2"/>
  <c r="I586" i="2"/>
  <c r="H586" i="2"/>
  <c r="G586" i="2"/>
  <c r="F586" i="2"/>
  <c r="I585" i="2"/>
  <c r="H585" i="2"/>
  <c r="G585" i="2"/>
  <c r="G74" i="2" s="1"/>
  <c r="F585" i="2"/>
  <c r="I584" i="2"/>
  <c r="H584" i="2"/>
  <c r="G584" i="2"/>
  <c r="F584" i="2"/>
  <c r="F73" i="2" s="1"/>
  <c r="I583" i="2"/>
  <c r="H583" i="2"/>
  <c r="G583" i="2"/>
  <c r="G72" i="2" s="1"/>
  <c r="F583" i="2"/>
  <c r="F72" i="2" s="1"/>
  <c r="I582" i="2"/>
  <c r="H582" i="2"/>
  <c r="G582" i="2"/>
  <c r="I581" i="2"/>
  <c r="I70" i="2" s="1"/>
  <c r="H581" i="2"/>
  <c r="G581" i="2"/>
  <c r="F581" i="2"/>
  <c r="I580" i="2"/>
  <c r="H580" i="2"/>
  <c r="G580" i="2"/>
  <c r="F580" i="2"/>
  <c r="E580" i="2"/>
  <c r="E571" i="2"/>
  <c r="E570" i="2"/>
  <c r="E569" i="2"/>
  <c r="F568" i="2"/>
  <c r="E568" i="2"/>
  <c r="E567" i="2"/>
  <c r="E566" i="2"/>
  <c r="I565" i="2"/>
  <c r="H565" i="2"/>
  <c r="G565" i="2"/>
  <c r="F565" i="2"/>
  <c r="I564" i="2"/>
  <c r="H564" i="2"/>
  <c r="G564" i="2"/>
  <c r="F564" i="2"/>
  <c r="I563" i="2"/>
  <c r="H563" i="2"/>
  <c r="G563" i="2"/>
  <c r="F563" i="2"/>
  <c r="I562" i="2"/>
  <c r="H562" i="2"/>
  <c r="G562" i="2"/>
  <c r="F562" i="2"/>
  <c r="I561" i="2"/>
  <c r="H561" i="2"/>
  <c r="G561" i="2"/>
  <c r="F561" i="2"/>
  <c r="I560" i="2"/>
  <c r="H560" i="2"/>
  <c r="G560" i="2"/>
  <c r="F560" i="2"/>
  <c r="I559" i="2"/>
  <c r="H559" i="2"/>
  <c r="G559" i="2"/>
  <c r="F559" i="2"/>
  <c r="E557" i="2"/>
  <c r="E556" i="2"/>
  <c r="E555" i="2"/>
  <c r="E554" i="2"/>
  <c r="E553" i="2"/>
  <c r="E552" i="2"/>
  <c r="I551" i="2"/>
  <c r="H551" i="2"/>
  <c r="G551" i="2"/>
  <c r="F551" i="2"/>
  <c r="E550" i="2"/>
  <c r="E549" i="2"/>
  <c r="F548" i="2"/>
  <c r="E547" i="2"/>
  <c r="E546" i="2"/>
  <c r="E545" i="2"/>
  <c r="I544" i="2"/>
  <c r="H544" i="2"/>
  <c r="G544" i="2"/>
  <c r="E543" i="2"/>
  <c r="E542" i="2"/>
  <c r="F541" i="2"/>
  <c r="E541" i="2" s="1"/>
  <c r="E540" i="2"/>
  <c r="E539" i="2"/>
  <c r="E538" i="2"/>
  <c r="I537" i="2"/>
  <c r="H537" i="2"/>
  <c r="G537" i="2"/>
  <c r="F537" i="2"/>
  <c r="E536" i="2"/>
  <c r="E535" i="2"/>
  <c r="F534" i="2"/>
  <c r="E534" i="2" s="1"/>
  <c r="E533" i="2"/>
  <c r="E532" i="2"/>
  <c r="E531" i="2"/>
  <c r="I530" i="2"/>
  <c r="H530" i="2"/>
  <c r="G530" i="2"/>
  <c r="F530" i="2"/>
  <c r="E530" i="2" s="1"/>
  <c r="E529" i="2"/>
  <c r="E528" i="2"/>
  <c r="F527" i="2"/>
  <c r="E526" i="2"/>
  <c r="E525" i="2"/>
  <c r="E524" i="2"/>
  <c r="I523" i="2"/>
  <c r="H523" i="2"/>
  <c r="G523" i="2"/>
  <c r="E522" i="2"/>
  <c r="E521" i="2"/>
  <c r="E520" i="2"/>
  <c r="E519" i="2"/>
  <c r="E518" i="2"/>
  <c r="E517" i="2"/>
  <c r="I516" i="2"/>
  <c r="H516" i="2"/>
  <c r="G516" i="2"/>
  <c r="F516" i="2"/>
  <c r="E516" i="2"/>
  <c r="I515" i="2"/>
  <c r="H515" i="2"/>
  <c r="G515" i="2"/>
  <c r="F515" i="2"/>
  <c r="I514" i="2"/>
  <c r="H514" i="2"/>
  <c r="G514" i="2"/>
  <c r="F514" i="2"/>
  <c r="I513" i="2"/>
  <c r="H513" i="2"/>
  <c r="G513" i="2"/>
  <c r="I512" i="2"/>
  <c r="H512" i="2"/>
  <c r="G512" i="2"/>
  <c r="F512" i="2"/>
  <c r="I511" i="2"/>
  <c r="H511" i="2"/>
  <c r="G511" i="2"/>
  <c r="F511" i="2"/>
  <c r="I510" i="2"/>
  <c r="H510" i="2"/>
  <c r="G510" i="2"/>
  <c r="F510" i="2"/>
  <c r="E508" i="2"/>
  <c r="E507" i="2"/>
  <c r="F506" i="2"/>
  <c r="E506" i="2"/>
  <c r="F505" i="2"/>
  <c r="E504" i="2"/>
  <c r="E503" i="2"/>
  <c r="I502" i="2"/>
  <c r="H502" i="2"/>
  <c r="G502" i="2"/>
  <c r="E501" i="2"/>
  <c r="E500" i="2"/>
  <c r="E499" i="2"/>
  <c r="E498" i="2"/>
  <c r="E497" i="2"/>
  <c r="E496" i="2"/>
  <c r="I495" i="2"/>
  <c r="H495" i="2"/>
  <c r="E495" i="2" s="1"/>
  <c r="G495" i="2"/>
  <c r="F495" i="2"/>
  <c r="I494" i="2"/>
  <c r="H494" i="2"/>
  <c r="G494" i="2"/>
  <c r="F494" i="2"/>
  <c r="I493" i="2"/>
  <c r="H493" i="2"/>
  <c r="G493" i="2"/>
  <c r="F493" i="2"/>
  <c r="I492" i="2"/>
  <c r="H492" i="2"/>
  <c r="G492" i="2"/>
  <c r="F492" i="2"/>
  <c r="I491" i="2"/>
  <c r="H491" i="2"/>
  <c r="G491" i="2"/>
  <c r="I490" i="2"/>
  <c r="H490" i="2"/>
  <c r="G490" i="2"/>
  <c r="F490" i="2"/>
  <c r="I489" i="2"/>
  <c r="H489" i="2"/>
  <c r="G489" i="2"/>
  <c r="F489" i="2"/>
  <c r="E487" i="2"/>
  <c r="E486" i="2"/>
  <c r="E485" i="2"/>
  <c r="E484" i="2"/>
  <c r="E483" i="2"/>
  <c r="E482" i="2"/>
  <c r="I481" i="2"/>
  <c r="H481" i="2"/>
  <c r="G481" i="2"/>
  <c r="F481" i="2"/>
  <c r="E481" i="2" s="1"/>
  <c r="E480" i="2"/>
  <c r="E479" i="2"/>
  <c r="F478" i="2"/>
  <c r="E477" i="2"/>
  <c r="E476" i="2"/>
  <c r="E475" i="2"/>
  <c r="I474" i="2"/>
  <c r="H474" i="2"/>
  <c r="G474" i="2"/>
  <c r="F474" i="2"/>
  <c r="E474" i="2" s="1"/>
  <c r="I473" i="2"/>
  <c r="H473" i="2"/>
  <c r="G473" i="2"/>
  <c r="E473" i="2" s="1"/>
  <c r="F473" i="2"/>
  <c r="I472" i="2"/>
  <c r="H472" i="2"/>
  <c r="G472" i="2"/>
  <c r="F472" i="2"/>
  <c r="I471" i="2"/>
  <c r="H471" i="2"/>
  <c r="G471" i="2"/>
  <c r="I470" i="2"/>
  <c r="H470" i="2"/>
  <c r="G470" i="2"/>
  <c r="F470" i="2"/>
  <c r="I469" i="2"/>
  <c r="H469" i="2"/>
  <c r="G469" i="2"/>
  <c r="F469" i="2"/>
  <c r="I468" i="2"/>
  <c r="H468" i="2"/>
  <c r="G468" i="2"/>
  <c r="F468" i="2"/>
  <c r="E466" i="2"/>
  <c r="E465" i="2"/>
  <c r="E464" i="2"/>
  <c r="E463" i="2"/>
  <c r="E462" i="2"/>
  <c r="E461" i="2"/>
  <c r="I460" i="2"/>
  <c r="H460" i="2"/>
  <c r="E460" i="2" s="1"/>
  <c r="G460" i="2"/>
  <c r="F460" i="2"/>
  <c r="E459" i="2"/>
  <c r="E458" i="2"/>
  <c r="F457" i="2"/>
  <c r="E457" i="2"/>
  <c r="E456" i="2"/>
  <c r="F455" i="2"/>
  <c r="E455" i="2"/>
  <c r="E454" i="2"/>
  <c r="I453" i="2"/>
  <c r="H453" i="2"/>
  <c r="G453" i="2"/>
  <c r="F453" i="2"/>
  <c r="E453" i="2"/>
  <c r="E452" i="2"/>
  <c r="E451" i="2"/>
  <c r="E450" i="2"/>
  <c r="E449" i="2"/>
  <c r="E448" i="2"/>
  <c r="E447" i="2"/>
  <c r="I446" i="2"/>
  <c r="H446" i="2"/>
  <c r="E446" i="2" s="1"/>
  <c r="G446" i="2"/>
  <c r="F446" i="2"/>
  <c r="E445" i="2"/>
  <c r="E444" i="2"/>
  <c r="E443" i="2"/>
  <c r="E442" i="2"/>
  <c r="E441" i="2"/>
  <c r="E440" i="2"/>
  <c r="I439" i="2"/>
  <c r="H439" i="2"/>
  <c r="G439" i="2"/>
  <c r="E439" i="2" s="1"/>
  <c r="F439" i="2"/>
  <c r="E438" i="2"/>
  <c r="E437" i="2"/>
  <c r="E436" i="2"/>
  <c r="E435" i="2"/>
  <c r="E434" i="2"/>
  <c r="E433" i="2"/>
  <c r="I432" i="2"/>
  <c r="H432" i="2"/>
  <c r="G432" i="2"/>
  <c r="F432" i="2"/>
  <c r="E432" i="2" s="1"/>
  <c r="E431" i="2"/>
  <c r="E430" i="2"/>
  <c r="E429" i="2"/>
  <c r="E428" i="2"/>
  <c r="E427" i="2"/>
  <c r="E426" i="2"/>
  <c r="I425" i="2"/>
  <c r="H425" i="2"/>
  <c r="G425" i="2"/>
  <c r="F425" i="2"/>
  <c r="E425" i="2"/>
  <c r="E424" i="2"/>
  <c r="E423" i="2"/>
  <c r="E422" i="2"/>
  <c r="E421" i="2"/>
  <c r="E420" i="2"/>
  <c r="E419" i="2"/>
  <c r="I418" i="2"/>
  <c r="H418" i="2"/>
  <c r="E418" i="2" s="1"/>
  <c r="G418" i="2"/>
  <c r="F418" i="2"/>
  <c r="E417" i="2"/>
  <c r="E416" i="2"/>
  <c r="E415" i="2"/>
  <c r="E414" i="2"/>
  <c r="E413" i="2"/>
  <c r="E412" i="2"/>
  <c r="I411" i="2"/>
  <c r="H411" i="2"/>
  <c r="G411" i="2"/>
  <c r="E411" i="2" s="1"/>
  <c r="F411" i="2"/>
  <c r="E410" i="2"/>
  <c r="E409" i="2"/>
  <c r="E408" i="2"/>
  <c r="E407" i="2"/>
  <c r="E406" i="2"/>
  <c r="E405" i="2"/>
  <c r="I404" i="2"/>
  <c r="H404" i="2"/>
  <c r="G404" i="2"/>
  <c r="F404" i="2"/>
  <c r="E404" i="2" s="1"/>
  <c r="I403" i="2"/>
  <c r="H403" i="2"/>
  <c r="G403" i="2"/>
  <c r="F403" i="2"/>
  <c r="I402" i="2"/>
  <c r="H402" i="2"/>
  <c r="G402" i="2"/>
  <c r="F402" i="2"/>
  <c r="I401" i="2"/>
  <c r="H401" i="2"/>
  <c r="G401" i="2"/>
  <c r="F401" i="2"/>
  <c r="I400" i="2"/>
  <c r="H400" i="2"/>
  <c r="G400" i="2"/>
  <c r="F400" i="2"/>
  <c r="I399" i="2"/>
  <c r="H399" i="2"/>
  <c r="H280" i="2" s="1"/>
  <c r="G399" i="2"/>
  <c r="F399" i="2"/>
  <c r="I398" i="2"/>
  <c r="H398" i="2"/>
  <c r="G398" i="2"/>
  <c r="F398" i="2"/>
  <c r="E396" i="2"/>
  <c r="E395" i="2"/>
  <c r="E393" i="2"/>
  <c r="E392" i="2"/>
  <c r="E391" i="2"/>
  <c r="I390" i="2"/>
  <c r="H390" i="2"/>
  <c r="G390" i="2"/>
  <c r="E389" i="2"/>
  <c r="E388" i="2"/>
  <c r="E387" i="2"/>
  <c r="E386" i="2"/>
  <c r="E385" i="2"/>
  <c r="E384" i="2"/>
  <c r="I383" i="2"/>
  <c r="H383" i="2"/>
  <c r="E383" i="2" s="1"/>
  <c r="G383" i="2"/>
  <c r="F383" i="2"/>
  <c r="E382" i="2"/>
  <c r="E381" i="2"/>
  <c r="E380" i="2"/>
  <c r="E379" i="2"/>
  <c r="E378" i="2"/>
  <c r="E377" i="2"/>
  <c r="I376" i="2"/>
  <c r="H376" i="2"/>
  <c r="G376" i="2"/>
  <c r="E376" i="2" s="1"/>
  <c r="F376" i="2"/>
  <c r="E375" i="2"/>
  <c r="E374" i="2"/>
  <c r="E373" i="2"/>
  <c r="E372" i="2"/>
  <c r="E371" i="2"/>
  <c r="E370" i="2"/>
  <c r="I369" i="2"/>
  <c r="H369" i="2"/>
  <c r="G369" i="2"/>
  <c r="F369" i="2"/>
  <c r="E369" i="2" s="1"/>
  <c r="E368" i="2"/>
  <c r="E367" i="2"/>
  <c r="E366" i="2"/>
  <c r="E365" i="2"/>
  <c r="E364" i="2"/>
  <c r="E363" i="2"/>
  <c r="I362" i="2"/>
  <c r="H362" i="2"/>
  <c r="G362" i="2"/>
  <c r="F362" i="2"/>
  <c r="E362" i="2"/>
  <c r="E361" i="2"/>
  <c r="E360" i="2"/>
  <c r="E359" i="2"/>
  <c r="E358" i="2"/>
  <c r="E357" i="2"/>
  <c r="E356" i="2"/>
  <c r="I355" i="2"/>
  <c r="H355" i="2"/>
  <c r="E355" i="2" s="1"/>
  <c r="G355" i="2"/>
  <c r="F355" i="2"/>
  <c r="E354" i="2"/>
  <c r="E353" i="2"/>
  <c r="E352" i="2"/>
  <c r="E351" i="2"/>
  <c r="E350" i="2"/>
  <c r="E349" i="2"/>
  <c r="I348" i="2"/>
  <c r="H348" i="2"/>
  <c r="G348" i="2"/>
  <c r="E348" i="2" s="1"/>
  <c r="F348" i="2"/>
  <c r="E347" i="2"/>
  <c r="E346" i="2"/>
  <c r="E345" i="2"/>
  <c r="E344" i="2"/>
  <c r="E343" i="2"/>
  <c r="E342" i="2"/>
  <c r="I341" i="2"/>
  <c r="H341" i="2"/>
  <c r="G341" i="2"/>
  <c r="F341" i="2"/>
  <c r="E341" i="2" s="1"/>
  <c r="E340" i="2"/>
  <c r="E339" i="2"/>
  <c r="E338" i="2"/>
  <c r="E337" i="2"/>
  <c r="E336" i="2"/>
  <c r="E335" i="2"/>
  <c r="I334" i="2"/>
  <c r="H334" i="2"/>
  <c r="G334" i="2"/>
  <c r="F334" i="2"/>
  <c r="E334" i="2"/>
  <c r="I333" i="2"/>
  <c r="H333" i="2"/>
  <c r="G333" i="2"/>
  <c r="F333" i="2"/>
  <c r="I332" i="2"/>
  <c r="H332" i="2"/>
  <c r="G332" i="2"/>
  <c r="F332" i="2"/>
  <c r="I331" i="2"/>
  <c r="H331" i="2"/>
  <c r="G331" i="2"/>
  <c r="F331" i="2"/>
  <c r="I330" i="2"/>
  <c r="H330" i="2"/>
  <c r="G330" i="2"/>
  <c r="F330" i="2"/>
  <c r="I329" i="2"/>
  <c r="H329" i="2"/>
  <c r="G329" i="2"/>
  <c r="F329" i="2"/>
  <c r="I328" i="2"/>
  <c r="H328" i="2"/>
  <c r="G328" i="2"/>
  <c r="G327" i="2" s="1"/>
  <c r="F328" i="2"/>
  <c r="E326" i="2"/>
  <c r="E325" i="2"/>
  <c r="E324" i="2"/>
  <c r="E323" i="2"/>
  <c r="E322" i="2"/>
  <c r="E321" i="2"/>
  <c r="I320" i="2"/>
  <c r="H320" i="2"/>
  <c r="E320" i="2" s="1"/>
  <c r="G320" i="2"/>
  <c r="F320" i="2"/>
  <c r="E319" i="2"/>
  <c r="E318" i="2"/>
  <c r="E317" i="2"/>
  <c r="E316" i="2"/>
  <c r="E315" i="2"/>
  <c r="E314" i="2"/>
  <c r="I313" i="2"/>
  <c r="H313" i="2"/>
  <c r="G313" i="2"/>
  <c r="E313" i="2" s="1"/>
  <c r="F313" i="2"/>
  <c r="E312" i="2"/>
  <c r="E311" i="2"/>
  <c r="E310" i="2"/>
  <c r="E309" i="2"/>
  <c r="E308" i="2"/>
  <c r="E307" i="2"/>
  <c r="I306" i="2"/>
  <c r="H306" i="2"/>
  <c r="G306" i="2"/>
  <c r="F306" i="2"/>
  <c r="E306" i="2" s="1"/>
  <c r="E305" i="2"/>
  <c r="E304" i="2"/>
  <c r="E303" i="2"/>
  <c r="E302" i="2"/>
  <c r="E301" i="2"/>
  <c r="E300" i="2"/>
  <c r="I299" i="2"/>
  <c r="H299" i="2"/>
  <c r="G299" i="2"/>
  <c r="F299" i="2"/>
  <c r="E299" i="2"/>
  <c r="E298" i="2"/>
  <c r="E297" i="2"/>
  <c r="E296" i="2"/>
  <c r="E295" i="2"/>
  <c r="E294" i="2"/>
  <c r="E293" i="2"/>
  <c r="I292" i="2"/>
  <c r="H292" i="2"/>
  <c r="E292" i="2" s="1"/>
  <c r="G292" i="2"/>
  <c r="F292" i="2"/>
  <c r="I291" i="2"/>
  <c r="H291" i="2"/>
  <c r="G291" i="2"/>
  <c r="F291" i="2"/>
  <c r="I290" i="2"/>
  <c r="I283" i="2" s="1"/>
  <c r="H290" i="2"/>
  <c r="G290" i="2"/>
  <c r="F290" i="2"/>
  <c r="I289" i="2"/>
  <c r="H289" i="2"/>
  <c r="G289" i="2"/>
  <c r="F289" i="2"/>
  <c r="I288" i="2"/>
  <c r="H288" i="2"/>
  <c r="G288" i="2"/>
  <c r="F288" i="2"/>
  <c r="I287" i="2"/>
  <c r="H287" i="2"/>
  <c r="G287" i="2"/>
  <c r="F287" i="2"/>
  <c r="I286" i="2"/>
  <c r="I279" i="2" s="1"/>
  <c r="H286" i="2"/>
  <c r="G286" i="2"/>
  <c r="F286" i="2"/>
  <c r="H284" i="2"/>
  <c r="E277" i="2"/>
  <c r="E276" i="2"/>
  <c r="E275" i="2"/>
  <c r="E274" i="2"/>
  <c r="E273" i="2"/>
  <c r="E272" i="2"/>
  <c r="I271" i="2"/>
  <c r="H271" i="2"/>
  <c r="G271" i="2"/>
  <c r="E271" i="2" s="1"/>
  <c r="F271" i="2"/>
  <c r="E270" i="2"/>
  <c r="E269" i="2"/>
  <c r="E268" i="2"/>
  <c r="E267" i="2"/>
  <c r="E266" i="2"/>
  <c r="E265" i="2"/>
  <c r="I264" i="2"/>
  <c r="H264" i="2"/>
  <c r="G264" i="2"/>
  <c r="F264" i="2"/>
  <c r="E264" i="2" s="1"/>
  <c r="E263" i="2"/>
  <c r="E262" i="2"/>
  <c r="E261" i="2"/>
  <c r="F260" i="2"/>
  <c r="E260" i="2"/>
  <c r="E259" i="2"/>
  <c r="E258" i="2"/>
  <c r="I257" i="2"/>
  <c r="H257" i="2"/>
  <c r="G257" i="2"/>
  <c r="F257" i="2"/>
  <c r="E257" i="2" s="1"/>
  <c r="I256" i="2"/>
  <c r="H256" i="2"/>
  <c r="G256" i="2"/>
  <c r="F256" i="2"/>
  <c r="I255" i="2"/>
  <c r="H255" i="2"/>
  <c r="G255" i="2"/>
  <c r="F255" i="2"/>
  <c r="I254" i="2"/>
  <c r="H254" i="2"/>
  <c r="G254" i="2"/>
  <c r="F254" i="2"/>
  <c r="I253" i="2"/>
  <c r="H253" i="2"/>
  <c r="G253" i="2"/>
  <c r="F253" i="2"/>
  <c r="I252" i="2"/>
  <c r="H252" i="2"/>
  <c r="G252" i="2"/>
  <c r="F252" i="2"/>
  <c r="I251" i="2"/>
  <c r="H251" i="2"/>
  <c r="G251" i="2"/>
  <c r="F251" i="2"/>
  <c r="I250" i="2"/>
  <c r="E235" i="2"/>
  <c r="E234" i="2"/>
  <c r="E233" i="2"/>
  <c r="E232" i="2"/>
  <c r="E230" i="2"/>
  <c r="I229" i="2"/>
  <c r="H229" i="2"/>
  <c r="G229" i="2"/>
  <c r="E229" i="2" s="1"/>
  <c r="F229" i="2"/>
  <c r="I228" i="2"/>
  <c r="H228" i="2"/>
  <c r="G228" i="2"/>
  <c r="F228" i="2"/>
  <c r="I227" i="2"/>
  <c r="H227" i="2"/>
  <c r="G227" i="2"/>
  <c r="F227" i="2"/>
  <c r="I226" i="2"/>
  <c r="H226" i="2"/>
  <c r="G226" i="2"/>
  <c r="F226" i="2"/>
  <c r="I225" i="2"/>
  <c r="H225" i="2"/>
  <c r="G225" i="2"/>
  <c r="F225" i="2"/>
  <c r="I224" i="2"/>
  <c r="H224" i="2"/>
  <c r="G224" i="2"/>
  <c r="F224" i="2"/>
  <c r="I223" i="2"/>
  <c r="H223" i="2"/>
  <c r="E223" i="2" s="1"/>
  <c r="G223" i="2"/>
  <c r="F223" i="2"/>
  <c r="E221" i="2"/>
  <c r="E220" i="2"/>
  <c r="E219" i="2"/>
  <c r="E218" i="2"/>
  <c r="E217" i="2"/>
  <c r="E216" i="2"/>
  <c r="I215" i="2"/>
  <c r="H215" i="2"/>
  <c r="G215" i="2"/>
  <c r="E215" i="2" s="1"/>
  <c r="F215" i="2"/>
  <c r="E214" i="2"/>
  <c r="E213" i="2"/>
  <c r="E212" i="2"/>
  <c r="E211" i="2"/>
  <c r="E210" i="2"/>
  <c r="E209" i="2"/>
  <c r="I208" i="2"/>
  <c r="H208" i="2"/>
  <c r="G208" i="2"/>
  <c r="F208" i="2"/>
  <c r="E208" i="2" s="1"/>
  <c r="E207" i="2"/>
  <c r="E206" i="2"/>
  <c r="E205" i="2"/>
  <c r="E204" i="2"/>
  <c r="E203" i="2"/>
  <c r="E202" i="2"/>
  <c r="I201" i="2"/>
  <c r="H201" i="2"/>
  <c r="G201" i="2"/>
  <c r="F201" i="2"/>
  <c r="E201" i="2"/>
  <c r="E200" i="2"/>
  <c r="E199" i="2"/>
  <c r="E198" i="2"/>
  <c r="E197" i="2"/>
  <c r="E196" i="2"/>
  <c r="E195" i="2"/>
  <c r="I194" i="2"/>
  <c r="H194" i="2"/>
  <c r="E194" i="2" s="1"/>
  <c r="G194" i="2"/>
  <c r="F194" i="2"/>
  <c r="E193" i="2"/>
  <c r="E192" i="2"/>
  <c r="E191" i="2"/>
  <c r="E190" i="2"/>
  <c r="E189" i="2"/>
  <c r="E188" i="2"/>
  <c r="I187" i="2"/>
  <c r="H187" i="2"/>
  <c r="G187" i="2"/>
  <c r="E187" i="2" s="1"/>
  <c r="F187" i="2"/>
  <c r="I186" i="2"/>
  <c r="H186" i="2"/>
  <c r="G186" i="2"/>
  <c r="F186" i="2"/>
  <c r="I185" i="2"/>
  <c r="H185" i="2"/>
  <c r="G185" i="2"/>
  <c r="F185" i="2"/>
  <c r="I184" i="2"/>
  <c r="H184" i="2"/>
  <c r="G184" i="2"/>
  <c r="F184" i="2"/>
  <c r="I183" i="2"/>
  <c r="H183" i="2"/>
  <c r="G183" i="2"/>
  <c r="F183" i="2"/>
  <c r="I182" i="2"/>
  <c r="H182" i="2"/>
  <c r="G182" i="2"/>
  <c r="F182" i="2"/>
  <c r="I181" i="2"/>
  <c r="H181" i="2"/>
  <c r="G181" i="2"/>
  <c r="F181" i="2"/>
  <c r="E179" i="2"/>
  <c r="E178" i="2"/>
  <c r="E177" i="2"/>
  <c r="E176" i="2"/>
  <c r="E175" i="2"/>
  <c r="E174" i="2"/>
  <c r="I173" i="2"/>
  <c r="H173" i="2"/>
  <c r="G173" i="2"/>
  <c r="E173" i="2" s="1"/>
  <c r="F173" i="2"/>
  <c r="E172" i="2"/>
  <c r="E171" i="2"/>
  <c r="E170" i="2"/>
  <c r="E169" i="2"/>
  <c r="E168" i="2"/>
  <c r="E167" i="2"/>
  <c r="I166" i="2"/>
  <c r="H166" i="2"/>
  <c r="G166" i="2"/>
  <c r="F166" i="2"/>
  <c r="E166" i="2" s="1"/>
  <c r="E165" i="2"/>
  <c r="E164" i="2"/>
  <c r="E163" i="2"/>
  <c r="E162" i="2"/>
  <c r="E161" i="2"/>
  <c r="E160" i="2"/>
  <c r="I159" i="2"/>
  <c r="H159" i="2"/>
  <c r="G159" i="2"/>
  <c r="F159" i="2"/>
  <c r="E159" i="2"/>
  <c r="E158" i="2"/>
  <c r="E157" i="2"/>
  <c r="H156" i="2"/>
  <c r="H152" i="2" s="1"/>
  <c r="E156" i="2"/>
  <c r="H155" i="2"/>
  <c r="E155" i="2"/>
  <c r="E154" i="2"/>
  <c r="E153" i="2"/>
  <c r="I152" i="2"/>
  <c r="G152" i="2"/>
  <c r="F152" i="2"/>
  <c r="E152" i="2" s="1"/>
  <c r="I151" i="2"/>
  <c r="H151" i="2"/>
  <c r="G151" i="2"/>
  <c r="F151" i="2"/>
  <c r="I150" i="2"/>
  <c r="H150" i="2"/>
  <c r="G150" i="2"/>
  <c r="F150" i="2"/>
  <c r="I149" i="2"/>
  <c r="H149" i="2"/>
  <c r="G149" i="2"/>
  <c r="F149" i="2"/>
  <c r="I148" i="2"/>
  <c r="H148" i="2"/>
  <c r="G148" i="2"/>
  <c r="F148" i="2"/>
  <c r="I147" i="2"/>
  <c r="H147" i="2"/>
  <c r="H145" i="2" s="1"/>
  <c r="G147" i="2"/>
  <c r="F147" i="2"/>
  <c r="I146" i="2"/>
  <c r="H146" i="2"/>
  <c r="G146" i="2"/>
  <c r="E146" i="2" s="1"/>
  <c r="F146" i="2"/>
  <c r="E144" i="2"/>
  <c r="E143" i="2"/>
  <c r="E142" i="2"/>
  <c r="E141" i="2"/>
  <c r="E140" i="2"/>
  <c r="E139" i="2"/>
  <c r="I138" i="2"/>
  <c r="H138" i="2"/>
  <c r="G138" i="2"/>
  <c r="E138" i="2" s="1"/>
  <c r="F138" i="2"/>
  <c r="I137" i="2"/>
  <c r="H137" i="2"/>
  <c r="G137" i="2"/>
  <c r="F137" i="2"/>
  <c r="I136" i="2"/>
  <c r="H136" i="2"/>
  <c r="G136" i="2"/>
  <c r="F136" i="2"/>
  <c r="I135" i="2"/>
  <c r="H135" i="2"/>
  <c r="G135" i="2"/>
  <c r="F135" i="2"/>
  <c r="I134" i="2"/>
  <c r="H134" i="2"/>
  <c r="G134" i="2"/>
  <c r="F134" i="2"/>
  <c r="I133" i="2"/>
  <c r="H133" i="2"/>
  <c r="G133" i="2"/>
  <c r="F133" i="2"/>
  <c r="I132" i="2"/>
  <c r="H132" i="2"/>
  <c r="G132" i="2"/>
  <c r="F132" i="2"/>
  <c r="F131" i="2" s="1"/>
  <c r="E132" i="2"/>
  <c r="E130" i="2"/>
  <c r="E129" i="2"/>
  <c r="E128" i="2"/>
  <c r="E127" i="2"/>
  <c r="E126" i="2"/>
  <c r="E125" i="2"/>
  <c r="I124" i="2"/>
  <c r="H124" i="2"/>
  <c r="G124" i="2"/>
  <c r="F124" i="2"/>
  <c r="E124" i="2"/>
  <c r="E123" i="2"/>
  <c r="E122" i="2"/>
  <c r="E121" i="2"/>
  <c r="E120" i="2"/>
  <c r="E119" i="2"/>
  <c r="E118" i="2"/>
  <c r="I117" i="2"/>
  <c r="H117" i="2"/>
  <c r="E117" i="2" s="1"/>
  <c r="G117" i="2"/>
  <c r="F117" i="2"/>
  <c r="E116" i="2"/>
  <c r="E115" i="2"/>
  <c r="E114" i="2"/>
  <c r="E113" i="2"/>
  <c r="E112" i="2"/>
  <c r="E111" i="2"/>
  <c r="I110" i="2"/>
  <c r="H110" i="2"/>
  <c r="G110" i="2"/>
  <c r="E110" i="2" s="1"/>
  <c r="F110" i="2"/>
  <c r="E109" i="2"/>
  <c r="E108" i="2"/>
  <c r="E107" i="2"/>
  <c r="F106" i="2"/>
  <c r="F103" i="2" s="1"/>
  <c r="E106" i="2"/>
  <c r="E105" i="2"/>
  <c r="E104" i="2"/>
  <c r="I103" i="2"/>
  <c r="H103" i="2"/>
  <c r="G103" i="2"/>
  <c r="F102" i="2"/>
  <c r="F96" i="2" s="1"/>
  <c r="E102" i="2"/>
  <c r="E101" i="2"/>
  <c r="E100" i="2"/>
  <c r="E99" i="2"/>
  <c r="E98" i="2"/>
  <c r="E97" i="2"/>
  <c r="I96" i="2"/>
  <c r="H96" i="2"/>
  <c r="G96" i="2"/>
  <c r="I95" i="2"/>
  <c r="H95" i="2"/>
  <c r="G95" i="2"/>
  <c r="I94" i="2"/>
  <c r="H94" i="2"/>
  <c r="G94" i="2"/>
  <c r="F94" i="2"/>
  <c r="I93" i="2"/>
  <c r="H93" i="2"/>
  <c r="G93" i="2"/>
  <c r="F93" i="2"/>
  <c r="I92" i="2"/>
  <c r="H92" i="2"/>
  <c r="G92" i="2"/>
  <c r="F92" i="2"/>
  <c r="I91" i="2"/>
  <c r="H91" i="2"/>
  <c r="G91" i="2"/>
  <c r="F91" i="2"/>
  <c r="I90" i="2"/>
  <c r="H90" i="2"/>
  <c r="G90" i="2"/>
  <c r="F90" i="2"/>
  <c r="I81" i="2"/>
  <c r="H81" i="2"/>
  <c r="G81" i="2"/>
  <c r="F81" i="2"/>
  <c r="I80" i="2"/>
  <c r="H80" i="2"/>
  <c r="G80" i="2"/>
  <c r="F80" i="2"/>
  <c r="I79" i="2"/>
  <c r="H79" i="2"/>
  <c r="G79" i="2"/>
  <c r="F79" i="2"/>
  <c r="I78" i="2"/>
  <c r="H78" i="2"/>
  <c r="G78" i="2"/>
  <c r="F78" i="2"/>
  <c r="I77" i="2"/>
  <c r="H77" i="2"/>
  <c r="G77" i="2"/>
  <c r="F77" i="2"/>
  <c r="I76" i="2"/>
  <c r="H76" i="2"/>
  <c r="H75" i="2" s="1"/>
  <c r="G76" i="2"/>
  <c r="G75" i="2" s="1"/>
  <c r="F76" i="2"/>
  <c r="I74" i="2"/>
  <c r="I73" i="2"/>
  <c r="G70" i="2"/>
  <c r="I69" i="2"/>
  <c r="H69" i="2"/>
  <c r="G69" i="2"/>
  <c r="F69" i="2"/>
  <c r="I67" i="2"/>
  <c r="H67" i="2"/>
  <c r="E67" i="2" s="1"/>
  <c r="G67" i="2"/>
  <c r="F67" i="2"/>
  <c r="I66" i="2"/>
  <c r="E66" i="2" s="1"/>
  <c r="H66" i="2"/>
  <c r="G66" i="2"/>
  <c r="F66" i="2"/>
  <c r="I65" i="2"/>
  <c r="H65" i="2"/>
  <c r="G65" i="2"/>
  <c r="F65" i="2"/>
  <c r="E65" i="2" s="1"/>
  <c r="I64" i="2"/>
  <c r="H64" i="2"/>
  <c r="G64" i="2"/>
  <c r="E64" i="2" s="1"/>
  <c r="F64" i="2"/>
  <c r="I63" i="2"/>
  <c r="H63" i="2"/>
  <c r="E63" i="2" s="1"/>
  <c r="G63" i="2"/>
  <c r="F63" i="2"/>
  <c r="I62" i="2"/>
  <c r="H62" i="2"/>
  <c r="G62" i="2"/>
  <c r="F62" i="2"/>
  <c r="E62" i="2"/>
  <c r="H61" i="2"/>
  <c r="I60" i="2"/>
  <c r="H60" i="2"/>
  <c r="G60" i="2"/>
  <c r="F60" i="2"/>
  <c r="I59" i="2"/>
  <c r="H59" i="2"/>
  <c r="G59" i="2"/>
  <c r="I58" i="2"/>
  <c r="H58" i="2"/>
  <c r="G58" i="2"/>
  <c r="I57" i="2"/>
  <c r="H57" i="2"/>
  <c r="G57" i="2"/>
  <c r="F57" i="2"/>
  <c r="I56" i="2"/>
  <c r="H56" i="2"/>
  <c r="G56" i="2"/>
  <c r="F56" i="2"/>
  <c r="I55" i="2"/>
  <c r="H55" i="2"/>
  <c r="G55" i="2"/>
  <c r="E55" i="2" s="1"/>
  <c r="F55" i="2"/>
  <c r="I53" i="2"/>
  <c r="H53" i="2"/>
  <c r="G53" i="2"/>
  <c r="F53" i="2"/>
  <c r="I52" i="2"/>
  <c r="H52" i="2"/>
  <c r="G52" i="2"/>
  <c r="F52" i="2"/>
  <c r="I51" i="2"/>
  <c r="H51" i="2"/>
  <c r="G51" i="2"/>
  <c r="F51" i="2"/>
  <c r="I50" i="2"/>
  <c r="H50" i="2"/>
  <c r="G50" i="2"/>
  <c r="F50" i="2"/>
  <c r="I49" i="2"/>
  <c r="H49" i="2"/>
  <c r="G49" i="2"/>
  <c r="F49" i="2"/>
  <c r="I48" i="2"/>
  <c r="H48" i="2"/>
  <c r="H47" i="2" s="1"/>
  <c r="G48" i="2"/>
  <c r="F48" i="2"/>
  <c r="I46" i="2"/>
  <c r="H46" i="2"/>
  <c r="G46" i="2"/>
  <c r="F46" i="2"/>
  <c r="I45" i="2"/>
  <c r="H45" i="2"/>
  <c r="G45" i="2"/>
  <c r="I44" i="2"/>
  <c r="H44" i="2"/>
  <c r="G44" i="2"/>
  <c r="F44" i="2"/>
  <c r="I43" i="2"/>
  <c r="H43" i="2"/>
  <c r="G43" i="2"/>
  <c r="F43" i="2"/>
  <c r="I42" i="2"/>
  <c r="H42" i="2"/>
  <c r="G42" i="2"/>
  <c r="G40" i="2" s="1"/>
  <c r="F42" i="2"/>
  <c r="I41" i="2"/>
  <c r="H41" i="2"/>
  <c r="E41" i="2" s="1"/>
  <c r="G41" i="2"/>
  <c r="F41" i="2"/>
  <c r="I39" i="2"/>
  <c r="H39" i="2"/>
  <c r="G39" i="2"/>
  <c r="F39" i="2"/>
  <c r="I38" i="2"/>
  <c r="H38" i="2"/>
  <c r="G38" i="2"/>
  <c r="F38" i="2"/>
  <c r="I37" i="2"/>
  <c r="H37" i="2"/>
  <c r="G37" i="2"/>
  <c r="F37" i="2"/>
  <c r="I36" i="2"/>
  <c r="H36" i="2"/>
  <c r="G36" i="2"/>
  <c r="F36" i="2"/>
  <c r="I35" i="2"/>
  <c r="H35" i="2"/>
  <c r="G35" i="2"/>
  <c r="F35" i="2"/>
  <c r="E35" i="2" s="1"/>
  <c r="I34" i="2"/>
  <c r="H34" i="2"/>
  <c r="G34" i="2"/>
  <c r="E34" i="2" s="1"/>
  <c r="F34" i="2"/>
  <c r="I32" i="2"/>
  <c r="H32" i="2"/>
  <c r="G32" i="2"/>
  <c r="F32" i="2"/>
  <c r="I31" i="2"/>
  <c r="H31" i="2"/>
  <c r="G31" i="2"/>
  <c r="E31" i="2" s="1"/>
  <c r="F31" i="2"/>
  <c r="I30" i="2"/>
  <c r="H30" i="2"/>
  <c r="G30" i="2"/>
  <c r="F30" i="2"/>
  <c r="I29" i="2"/>
  <c r="H29" i="2"/>
  <c r="G29" i="2"/>
  <c r="F29" i="2"/>
  <c r="I28" i="2"/>
  <c r="H28" i="2"/>
  <c r="G28" i="2"/>
  <c r="F28" i="2"/>
  <c r="I27" i="2"/>
  <c r="H27" i="2"/>
  <c r="H26" i="2" s="1"/>
  <c r="G27" i="2"/>
  <c r="F27" i="2"/>
  <c r="I25" i="2"/>
  <c r="H25" i="2"/>
  <c r="G25" i="2"/>
  <c r="E25" i="2" s="1"/>
  <c r="F25" i="2"/>
  <c r="I24" i="2"/>
  <c r="H24" i="2"/>
  <c r="G24" i="2"/>
  <c r="F24" i="2"/>
  <c r="I23" i="2"/>
  <c r="H23" i="2"/>
  <c r="G23" i="2"/>
  <c r="E23" i="2" s="1"/>
  <c r="F23" i="2"/>
  <c r="I22" i="2"/>
  <c r="H22" i="2"/>
  <c r="G22" i="2"/>
  <c r="F22" i="2"/>
  <c r="I21" i="2"/>
  <c r="H21" i="2"/>
  <c r="G21" i="2"/>
  <c r="F21" i="2"/>
  <c r="I20" i="2"/>
  <c r="H20" i="2"/>
  <c r="G20" i="2"/>
  <c r="F20" i="2"/>
  <c r="F19" i="2" s="1"/>
  <c r="F83" i="2" l="1"/>
  <c r="E585" i="2"/>
  <c r="E254" i="2"/>
  <c r="E562" i="2"/>
  <c r="E512" i="2"/>
  <c r="E29" i="2"/>
  <c r="I71" i="2"/>
  <c r="F284" i="2"/>
  <c r="E560" i="2"/>
  <c r="E561" i="2"/>
  <c r="E662" i="2"/>
  <c r="I87" i="2"/>
  <c r="I10" i="2" s="1"/>
  <c r="G281" i="2"/>
  <c r="E401" i="2"/>
  <c r="E515" i="2"/>
  <c r="E490" i="2"/>
  <c r="H579" i="2"/>
  <c r="H71" i="2"/>
  <c r="H74" i="2"/>
  <c r="H691" i="2"/>
  <c r="E329" i="2"/>
  <c r="I467" i="2"/>
  <c r="E494" i="2"/>
  <c r="E256" i="2"/>
  <c r="F14" i="2"/>
  <c r="E286" i="2"/>
  <c r="E24" i="2"/>
  <c r="E28" i="2"/>
  <c r="E32" i="2"/>
  <c r="F84" i="2"/>
  <c r="F86" i="2"/>
  <c r="E255" i="2"/>
  <c r="G282" i="2"/>
  <c r="E333" i="2"/>
  <c r="E472" i="2"/>
  <c r="H488" i="2"/>
  <c r="G283" i="2"/>
  <c r="E659" i="2"/>
  <c r="E679" i="2"/>
  <c r="E680" i="2"/>
  <c r="I282" i="2"/>
  <c r="G488" i="2"/>
  <c r="E27" i="2"/>
  <c r="E30" i="2"/>
  <c r="E135" i="2"/>
  <c r="E332" i="2"/>
  <c r="H509" i="2"/>
  <c r="G558" i="2"/>
  <c r="E564" i="2"/>
  <c r="E22" i="2"/>
  <c r="G26" i="2"/>
  <c r="I88" i="2"/>
  <c r="E181" i="2"/>
  <c r="I284" i="2"/>
  <c r="H282" i="2"/>
  <c r="I397" i="2"/>
  <c r="E492" i="2"/>
  <c r="E493" i="2"/>
  <c r="I558" i="2"/>
  <c r="E619" i="2"/>
  <c r="E661" i="2"/>
  <c r="E330" i="2"/>
  <c r="H327" i="2"/>
  <c r="H281" i="2"/>
  <c r="G509" i="2"/>
  <c r="G279" i="2"/>
  <c r="E952" i="2"/>
  <c r="G950" i="2"/>
  <c r="G840" i="2"/>
  <c r="I40" i="2"/>
  <c r="I61" i="2"/>
  <c r="H83" i="2"/>
  <c r="E90" i="2"/>
  <c r="H16" i="2"/>
  <c r="E253" i="2"/>
  <c r="F250" i="2"/>
  <c r="E288" i="2"/>
  <c r="G285" i="2"/>
  <c r="E328" i="2"/>
  <c r="F279" i="2"/>
  <c r="I327" i="2"/>
  <c r="I280" i="2"/>
  <c r="E402" i="2"/>
  <c r="H283" i="2"/>
  <c r="H467" i="2"/>
  <c r="E468" i="2"/>
  <c r="E505" i="2"/>
  <c r="F491" i="2"/>
  <c r="F502" i="2"/>
  <c r="E502" i="2" s="1"/>
  <c r="E527" i="2"/>
  <c r="F513" i="2"/>
  <c r="E513" i="2" s="1"/>
  <c r="I72" i="2"/>
  <c r="I68" i="2" s="1"/>
  <c r="E620" i="2"/>
  <c r="F614" i="2"/>
  <c r="F74" i="2"/>
  <c r="I796" i="2"/>
  <c r="I790" i="2"/>
  <c r="E801" i="2"/>
  <c r="G794" i="2"/>
  <c r="G789" i="2" s="1"/>
  <c r="E846" i="2"/>
  <c r="G839" i="2"/>
  <c r="E290" i="2"/>
  <c r="F283" i="2"/>
  <c r="E283" i="2" s="1"/>
  <c r="E403" i="2"/>
  <c r="G284" i="2"/>
  <c r="E489" i="2"/>
  <c r="F488" i="2"/>
  <c r="E603" i="2"/>
  <c r="F600" i="2"/>
  <c r="E600" i="2" s="1"/>
  <c r="F582" i="2"/>
  <c r="F579" i="2" s="1"/>
  <c r="E734" i="2"/>
  <c r="I26" i="2"/>
  <c r="F61" i="2"/>
  <c r="E69" i="2"/>
  <c r="E103" i="2"/>
  <c r="G145" i="2"/>
  <c r="E252" i="2"/>
  <c r="G250" i="2"/>
  <c r="F285" i="2"/>
  <c r="H285" i="2"/>
  <c r="E287" i="2"/>
  <c r="E400" i="2"/>
  <c r="F281" i="2"/>
  <c r="F397" i="2"/>
  <c r="E478" i="2"/>
  <c r="F471" i="2"/>
  <c r="E471" i="2" s="1"/>
  <c r="F523" i="2"/>
  <c r="E523" i="2" s="1"/>
  <c r="E548" i="2"/>
  <c r="F544" i="2"/>
  <c r="E544" i="2" s="1"/>
  <c r="I579" i="2"/>
  <c r="G71" i="2"/>
  <c r="E617" i="2"/>
  <c r="E682" i="2"/>
  <c r="G73" i="2"/>
  <c r="E73" i="2" s="1"/>
  <c r="E829" i="2"/>
  <c r="G824" i="2"/>
  <c r="E934" i="2"/>
  <c r="F843" i="2"/>
  <c r="E291" i="2"/>
  <c r="H397" i="2"/>
  <c r="H279" i="2"/>
  <c r="E398" i="2"/>
  <c r="E469" i="2"/>
  <c r="G467" i="2"/>
  <c r="E21" i="2"/>
  <c r="G13" i="2"/>
  <c r="H19" i="2"/>
  <c r="H13" i="2"/>
  <c r="F26" i="2"/>
  <c r="G61" i="2"/>
  <c r="E96" i="2"/>
  <c r="H250" i="2"/>
  <c r="E251" i="2"/>
  <c r="I285" i="2"/>
  <c r="G280" i="2"/>
  <c r="E399" i="2"/>
  <c r="G397" i="2"/>
  <c r="E470" i="2"/>
  <c r="I488" i="2"/>
  <c r="E510" i="2"/>
  <c r="E511" i="2"/>
  <c r="F280" i="2"/>
  <c r="I281" i="2"/>
  <c r="I509" i="2"/>
  <c r="E514" i="2"/>
  <c r="E559" i="2"/>
  <c r="F558" i="2"/>
  <c r="H660" i="2"/>
  <c r="H677" i="2"/>
  <c r="H72" i="2"/>
  <c r="E72" i="2" s="1"/>
  <c r="E813" i="2"/>
  <c r="F799" i="2"/>
  <c r="F810" i="2"/>
  <c r="E810" i="2" s="1"/>
  <c r="I83" i="2"/>
  <c r="I6" i="2" s="1"/>
  <c r="I86" i="2"/>
  <c r="I9" i="2" s="1"/>
  <c r="I131" i="2"/>
  <c r="E581" i="2"/>
  <c r="E584" i="2"/>
  <c r="E657" i="2"/>
  <c r="E791" i="2"/>
  <c r="E863" i="2"/>
  <c r="F849" i="2"/>
  <c r="E933" i="2"/>
  <c r="G906" i="2"/>
  <c r="H950" i="2"/>
  <c r="H839" i="2"/>
  <c r="E956" i="2"/>
  <c r="G844" i="2"/>
  <c r="E77" i="2"/>
  <c r="E78" i="2"/>
  <c r="E79" i="2"/>
  <c r="E80" i="2"/>
  <c r="F85" i="2"/>
  <c r="F95" i="2"/>
  <c r="F88" i="2" s="1"/>
  <c r="F13" i="2"/>
  <c r="F327" i="2"/>
  <c r="H558" i="2"/>
  <c r="E563" i="2"/>
  <c r="G579" i="2"/>
  <c r="E586" i="2"/>
  <c r="E616" i="2"/>
  <c r="F677" i="2"/>
  <c r="G677" i="2"/>
  <c r="E681" i="2"/>
  <c r="G691" i="2"/>
  <c r="E691" i="2" s="1"/>
  <c r="F733" i="2"/>
  <c r="E733" i="2" s="1"/>
  <c r="G733" i="2"/>
  <c r="E737" i="2"/>
  <c r="E825" i="2"/>
  <c r="F824" i="2"/>
  <c r="E824" i="2" s="1"/>
  <c r="F790" i="2"/>
  <c r="E790" i="2" s="1"/>
  <c r="E839" i="2"/>
  <c r="F859" i="2"/>
  <c r="E859" i="2" s="1"/>
  <c r="E883" i="2"/>
  <c r="F880" i="2"/>
  <c r="E880" i="2" s="1"/>
  <c r="F848" i="2"/>
  <c r="G929" i="2"/>
  <c r="E57" i="2"/>
  <c r="G83" i="2"/>
  <c r="G16" i="2"/>
  <c r="G180" i="2"/>
  <c r="E289" i="2"/>
  <c r="E537" i="2"/>
  <c r="E551" i="2"/>
  <c r="E565" i="2"/>
  <c r="H70" i="2"/>
  <c r="G614" i="2"/>
  <c r="E618" i="2"/>
  <c r="E635" i="2"/>
  <c r="F58" i="2"/>
  <c r="E58" i="2" s="1"/>
  <c r="F660" i="2"/>
  <c r="F656" i="2" s="1"/>
  <c r="E667" i="2"/>
  <c r="E683" i="2"/>
  <c r="E794" i="2"/>
  <c r="H796" i="2"/>
  <c r="H791" i="2"/>
  <c r="H789" i="2" s="1"/>
  <c r="E802" i="2"/>
  <c r="F795" i="2"/>
  <c r="E795" i="2" s="1"/>
  <c r="E827" i="2"/>
  <c r="F840" i="2"/>
  <c r="E851" i="2"/>
  <c r="F844" i="2"/>
  <c r="E905" i="2"/>
  <c r="E908" i="2"/>
  <c r="E930" i="2"/>
  <c r="F929" i="2"/>
  <c r="I904" i="2"/>
  <c r="I929" i="2"/>
  <c r="H847" i="2"/>
  <c r="H901" i="2"/>
  <c r="E951" i="2"/>
  <c r="E583" i="2"/>
  <c r="G796" i="2"/>
  <c r="E798" i="2"/>
  <c r="F943" i="2"/>
  <c r="E943" i="2" s="1"/>
  <c r="F950" i="2"/>
  <c r="E950" i="2" s="1"/>
  <c r="E828" i="2"/>
  <c r="E817" i="2"/>
  <c r="G19" i="2"/>
  <c r="I84" i="2"/>
  <c r="E81" i="2"/>
  <c r="E94" i="2"/>
  <c r="F87" i="2"/>
  <c r="I17" i="2"/>
  <c r="I18" i="2"/>
  <c r="I85" i="2"/>
  <c r="E38" i="2"/>
  <c r="E50" i="2"/>
  <c r="I19" i="2"/>
  <c r="E45" i="2"/>
  <c r="G84" i="2"/>
  <c r="G7" i="2" s="1"/>
  <c r="G85" i="2"/>
  <c r="G8" i="2" s="1"/>
  <c r="G86" i="2"/>
  <c r="G87" i="2"/>
  <c r="G88" i="2"/>
  <c r="H15" i="2"/>
  <c r="E136" i="2"/>
  <c r="E147" i="2"/>
  <c r="E148" i="2"/>
  <c r="E151" i="2"/>
  <c r="E225" i="2"/>
  <c r="E20" i="2"/>
  <c r="I33" i="2"/>
  <c r="E42" i="2"/>
  <c r="E49" i="2"/>
  <c r="H84" i="2"/>
  <c r="H85" i="2"/>
  <c r="H86" i="2"/>
  <c r="H87" i="2"/>
  <c r="H10" i="2" s="1"/>
  <c r="H88" i="2"/>
  <c r="H40" i="2"/>
  <c r="H8" i="2"/>
  <c r="G14" i="2"/>
  <c r="E134" i="2"/>
  <c r="E150" i="2"/>
  <c r="E185" i="2"/>
  <c r="I222" i="2"/>
  <c r="E37" i="2"/>
  <c r="E53" i="2"/>
  <c r="H131" i="2"/>
  <c r="E149" i="2"/>
  <c r="E183" i="2"/>
  <c r="E184" i="2"/>
  <c r="E46" i="2"/>
  <c r="G33" i="2"/>
  <c r="F40" i="2"/>
  <c r="E40" i="2" s="1"/>
  <c r="E44" i="2"/>
  <c r="E51" i="2"/>
  <c r="I54" i="2"/>
  <c r="H54" i="2"/>
  <c r="I11" i="2"/>
  <c r="I14" i="2"/>
  <c r="H18" i="2"/>
  <c r="G18" i="2"/>
  <c r="E137" i="2"/>
  <c r="H180" i="2"/>
  <c r="H222" i="2"/>
  <c r="G222" i="2"/>
  <c r="E226" i="2"/>
  <c r="E56" i="2"/>
  <c r="F54" i="2"/>
  <c r="E91" i="2"/>
  <c r="G89" i="2"/>
  <c r="E186" i="2"/>
  <c r="E224" i="2"/>
  <c r="F222" i="2"/>
  <c r="G15" i="2"/>
  <c r="H33" i="2"/>
  <c r="E48" i="2"/>
  <c r="F47" i="2"/>
  <c r="I47" i="2"/>
  <c r="G54" i="2"/>
  <c r="I89" i="2"/>
  <c r="H89" i="2"/>
  <c r="H14" i="2"/>
  <c r="F17" i="2"/>
  <c r="E39" i="2"/>
  <c r="E43" i="2"/>
  <c r="E60" i="2"/>
  <c r="E76" i="2"/>
  <c r="F75" i="2"/>
  <c r="I75" i="2"/>
  <c r="I16" i="2"/>
  <c r="H17" i="2"/>
  <c r="I145" i="2"/>
  <c r="E182" i="2"/>
  <c r="I180" i="2"/>
  <c r="E228" i="2"/>
  <c r="F33" i="2"/>
  <c r="E36" i="2"/>
  <c r="G47" i="2"/>
  <c r="E52" i="2"/>
  <c r="E59" i="2"/>
  <c r="E92" i="2"/>
  <c r="E93" i="2"/>
  <c r="E133" i="2"/>
  <c r="G131" i="2"/>
  <c r="F145" i="2"/>
  <c r="F180" i="2"/>
  <c r="E227" i="2"/>
  <c r="F800" i="2"/>
  <c r="F390" i="2"/>
  <c r="E390" i="2" s="1"/>
  <c r="E331" i="2"/>
  <c r="F282" i="2" l="1"/>
  <c r="E14" i="2"/>
  <c r="F509" i="2"/>
  <c r="E284" i="2"/>
  <c r="H68" i="2"/>
  <c r="E74" i="2"/>
  <c r="F11" i="2"/>
  <c r="E280" i="2"/>
  <c r="G68" i="2"/>
  <c r="E281" i="2"/>
  <c r="F7" i="2"/>
  <c r="I278" i="2"/>
  <c r="F89" i="2"/>
  <c r="H9" i="2"/>
  <c r="I7" i="2"/>
  <c r="E95" i="2"/>
  <c r="G11" i="2"/>
  <c r="E19" i="2"/>
  <c r="G6" i="2"/>
  <c r="E578" i="2"/>
  <c r="H278" i="2"/>
  <c r="H11" i="2"/>
  <c r="I82" i="2"/>
  <c r="E677" i="2"/>
  <c r="G572" i="2"/>
  <c r="E83" i="2"/>
  <c r="H840" i="2"/>
  <c r="E840" i="2" s="1"/>
  <c r="H845" i="2"/>
  <c r="E576" i="2"/>
  <c r="E660" i="2"/>
  <c r="F841" i="2"/>
  <c r="F838" i="2" s="1"/>
  <c r="E327" i="2"/>
  <c r="G850" i="2"/>
  <c r="E906" i="2"/>
  <c r="G901" i="2"/>
  <c r="E799" i="2"/>
  <c r="F792" i="2"/>
  <c r="E792" i="2" s="1"/>
  <c r="F467" i="2"/>
  <c r="E467" i="2" s="1"/>
  <c r="I572" i="2"/>
  <c r="E285" i="2"/>
  <c r="E488" i="2"/>
  <c r="G278" i="2"/>
  <c r="E574" i="2"/>
  <c r="F70" i="2"/>
  <c r="F18" i="2"/>
  <c r="E18" i="2" s="1"/>
  <c r="I901" i="2"/>
  <c r="I848" i="2"/>
  <c r="E848" i="2" s="1"/>
  <c r="E904" i="2"/>
  <c r="F845" i="2"/>
  <c r="H656" i="2"/>
  <c r="E656" i="2" s="1"/>
  <c r="H838" i="2"/>
  <c r="F842" i="2"/>
  <c r="E842" i="2" s="1"/>
  <c r="E849" i="2"/>
  <c r="E614" i="2"/>
  <c r="E491" i="2"/>
  <c r="F15" i="2"/>
  <c r="E279" i="2"/>
  <c r="F6" i="2"/>
  <c r="E250" i="2"/>
  <c r="H6" i="2"/>
  <c r="E145" i="2"/>
  <c r="E85" i="2"/>
  <c r="E929" i="2"/>
  <c r="E844" i="2"/>
  <c r="E847" i="2"/>
  <c r="E579" i="2"/>
  <c r="E509" i="2"/>
  <c r="E577" i="2"/>
  <c r="H572" i="2"/>
  <c r="E558" i="2"/>
  <c r="E26" i="2"/>
  <c r="E397" i="2"/>
  <c r="E61" i="2"/>
  <c r="E582" i="2"/>
  <c r="E575" i="2"/>
  <c r="F71" i="2"/>
  <c r="E71" i="2" s="1"/>
  <c r="E573" i="2"/>
  <c r="I789" i="2"/>
  <c r="I13" i="2"/>
  <c r="E13" i="2" s="1"/>
  <c r="E131" i="2"/>
  <c r="E89" i="2"/>
  <c r="E33" i="2"/>
  <c r="E222" i="2"/>
  <c r="F82" i="2"/>
  <c r="H7" i="2"/>
  <c r="H82" i="2"/>
  <c r="G9" i="2"/>
  <c r="E86" i="2"/>
  <c r="G82" i="2"/>
  <c r="E47" i="2"/>
  <c r="H12" i="2"/>
  <c r="E88" i="2"/>
  <c r="E180" i="2"/>
  <c r="E84" i="2"/>
  <c r="E75" i="2"/>
  <c r="E54" i="2"/>
  <c r="E87" i="2"/>
  <c r="F10" i="2"/>
  <c r="E800" i="2"/>
  <c r="F793" i="2"/>
  <c r="F796" i="2"/>
  <c r="E796" i="2" s="1"/>
  <c r="E282" i="2"/>
  <c r="F278" i="2"/>
  <c r="E278" i="2" s="1"/>
  <c r="F9" i="2"/>
  <c r="E11" i="2" l="1"/>
  <c r="F8" i="2"/>
  <c r="F5" i="2" s="1"/>
  <c r="E6" i="2"/>
  <c r="E70" i="2"/>
  <c r="F68" i="2"/>
  <c r="E68" i="2" s="1"/>
  <c r="E901" i="2"/>
  <c r="I841" i="2"/>
  <c r="I15" i="2"/>
  <c r="I845" i="2"/>
  <c r="F572" i="2"/>
  <c r="E572" i="2" s="1"/>
  <c r="E850" i="2"/>
  <c r="G843" i="2"/>
  <c r="G17" i="2"/>
  <c r="G845" i="2"/>
  <c r="E845" i="2" s="1"/>
  <c r="E82" i="2"/>
  <c r="H5" i="2"/>
  <c r="E7" i="2"/>
  <c r="E793" i="2"/>
  <c r="F789" i="2"/>
  <c r="E789" i="2" s="1"/>
  <c r="F16" i="2"/>
  <c r="E9" i="2"/>
  <c r="E17" i="2" l="1"/>
  <c r="G12" i="2"/>
  <c r="I838" i="2"/>
  <c r="I8" i="2"/>
  <c r="I12" i="2"/>
  <c r="E15" i="2"/>
  <c r="G10" i="2"/>
  <c r="G838" i="2"/>
  <c r="E838" i="2" s="1"/>
  <c r="E843" i="2"/>
  <c r="E841" i="2"/>
  <c r="E16" i="2"/>
  <c r="F12" i="2"/>
  <c r="E10" i="2" l="1"/>
  <c r="G5" i="2"/>
  <c r="I5" i="2"/>
  <c r="E8" i="2"/>
  <c r="E12" i="2"/>
  <c r="E5" i="2" l="1"/>
</calcChain>
</file>

<file path=xl/sharedStrings.xml><?xml version="1.0" encoding="utf-8"?>
<sst xmlns="http://schemas.openxmlformats.org/spreadsheetml/2006/main" count="798" uniqueCount="459">
  <si>
    <t>Всего</t>
  </si>
  <si>
    <t>ОБ</t>
  </si>
  <si>
    <t>ФБ</t>
  </si>
  <si>
    <t>МБ</t>
  </si>
  <si>
    <t>ВБС</t>
  </si>
  <si>
    <t>1.</t>
  </si>
  <si>
    <t>Подпрограмма 1. Создание условий для привлечения инвестиций, развития и модернизации промышленного комплекса, повышения конкурентоспособности производства (деятельности)</t>
  </si>
  <si>
    <t xml:space="preserve">Государственная программа Мурманской области "Экономический потенциал"
</t>
  </si>
  <si>
    <t>2021-2025</t>
  </si>
  <si>
    <t>Министерство развития Арктики и экономики Мурманской области</t>
  </si>
  <si>
    <t>Министерство строительства Мурманской области</t>
  </si>
  <si>
    <t>Министерство цифрового развития Мурманской области</t>
  </si>
  <si>
    <t>Министерство имущественных отношений Мурманской области</t>
  </si>
  <si>
    <t>Министерство транспорта и дорожного хозяйства Мурманской области</t>
  </si>
  <si>
    <t>2022-2023</t>
  </si>
  <si>
    <t>Министерство градостроительства и благоустройства Мурманской области</t>
  </si>
  <si>
    <t>Министерство энергетики и жилищно-коммунального хозяйства Мурманской области</t>
  </si>
  <si>
    <t>Комитет по тарифному регулированию Мурманской области</t>
  </si>
  <si>
    <t>Комитет по туризму Мурманской области</t>
  </si>
  <si>
    <t>Комитет по конкурентной политике Мурманской области</t>
  </si>
  <si>
    <t>ОМ 1.1.</t>
  </si>
  <si>
    <t>Основное мероприятие 1. Поддержка инвестиционной деятельности, сопровождение инвестиционных проектов, информирование бизнес-сообщества об инвестиционном потенциале территории региона</t>
  </si>
  <si>
    <t>1.1.1.</t>
  </si>
  <si>
    <t>Реализация функции "одного окна" АО "Корпорация развития Мурманской области"</t>
  </si>
  <si>
    <t>1.1.2.</t>
  </si>
  <si>
    <t>Проведение и участие в форумах, семинарах, круглых столах, программах повышения квалификации, конференциях, рабочих встречах по вопросам привлечения инвестиций, улучшения инвестиционного и предпринимательского климата</t>
  </si>
  <si>
    <t>1.1.3.</t>
  </si>
  <si>
    <t>Проведение мониторинга состояния конкурентной среды на рынках товаров, работ, услуг Мурманской области</t>
  </si>
  <si>
    <t>1.1.4.</t>
  </si>
  <si>
    <t>Стимулирование органов местного самоуправления к повышению инвестиционной привлекательности территории муниципального образования</t>
  </si>
  <si>
    <t>1.1.5.</t>
  </si>
  <si>
    <t>Создание системы проектного финансирования инвестиционных проектов Мурманской области (в том числе взнос в уставный капитал АО "Корпорация развития Мурмаской области)</t>
  </si>
  <si>
    <t>ОМ 1.2.</t>
  </si>
  <si>
    <t>1.2.1.</t>
  </si>
  <si>
    <t>ОМ 1.3.</t>
  </si>
  <si>
    <t>Основное мероприятие 3.Реализация инфраструктурного проекта «Культурно-деловой центр «Новый Мурманск» в рамках привлечения инфраструктурного бюджетного кредита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предоставленного в рамках отобранного в соответствии с постановлением Правительства Российской Федерации от 14.07.2021 № 1189 «Об утверждении Правил отбора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и о внесении изменений в Положение о Правительственной комиссии по региональному развитию в Российской Федерации»)</t>
  </si>
  <si>
    <t>2021-2023</t>
  </si>
  <si>
    <t>1.3.1.</t>
  </si>
  <si>
    <t>1.3.2.</t>
  </si>
  <si>
    <t>1.3.3.</t>
  </si>
  <si>
    <t>Предоставление субсидии юридическому лицу на возмещение затрат на благоустройство территории в рамках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(проектирование, строительство, реконструкция и капитальный ремонт)</t>
  </si>
  <si>
    <t>1.3.4.</t>
  </si>
  <si>
    <t>Предоставление субсидии юридическому лицу на возмещение затрат на реализацию мероприятия для создания инфраструктуры в рамках реализации инфраструктурного проекта «Культурно-деловой центр «Новый Мурманск» в рамках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(прочие мероприятия, в том числе в сфере земельных отношений)</t>
  </si>
  <si>
    <t>2021-2022</t>
  </si>
  <si>
    <t>ОМ 1.4.</t>
  </si>
  <si>
    <t>1.4.1.</t>
  </si>
  <si>
    <t>ОМ 1.5.</t>
  </si>
  <si>
    <t>1.5.1.</t>
  </si>
  <si>
    <t>П 1.1.</t>
  </si>
  <si>
    <t>Реализация регионального проекта "Адресная поддержка повышения производительности труда на предприятиях"</t>
  </si>
  <si>
    <t>2021-2024</t>
  </si>
  <si>
    <t>П 1.1.1.</t>
  </si>
  <si>
    <t>Предоставление субсидии АНО "Арктический центр компетенций" на финансовое обеспечение деятельности по реализации регионального проекта "Адресная поддержка повышения производительности труда на предприятиях"</t>
  </si>
  <si>
    <t>П 1.2.</t>
  </si>
  <si>
    <t>Региональный проект "Системные меры по повышению производительности труда"</t>
  </si>
  <si>
    <t>П 1.3.</t>
  </si>
  <si>
    <t>Региональный проект "Промышленный экспорт"*</t>
  </si>
  <si>
    <t>2.</t>
  </si>
  <si>
    <t>Подпрограмма 2. Поддержка малого и среднего предпринимательства</t>
  </si>
  <si>
    <t>ОМ 2.1.</t>
  </si>
  <si>
    <t>Основное мероприятие 1. Оказание финансовой поддержки субъектам малого и среднего предпринимательства</t>
  </si>
  <si>
    <t>2.1.1.</t>
  </si>
  <si>
    <t>Предоставление субсидий субъектам малого и среднего предпринимательства на возмещение затрат, связанных с кредитно-лизинговыми обязательствами</t>
  </si>
  <si>
    <t>2.1.2.</t>
  </si>
  <si>
    <t>Предоставление субсидий субъектам предпринимательства, осуществляющим общественно-значимую деятельность</t>
  </si>
  <si>
    <t>2.1.3.</t>
  </si>
  <si>
    <t>Предоставление субсидий из областного бюджета бюджетам муниципальных образований Мурманской области на реализацию мероприятий муниципальных программ развития малого и среднего предпринимательства (разделов программ социально-экономического развития), в т.ч. моногородов</t>
  </si>
  <si>
    <t>2.1.4.</t>
  </si>
  <si>
    <t>2.1.5.</t>
  </si>
  <si>
    <t>Предоставление грантов для действующих предпринимателей на приобретение франшизы</t>
  </si>
  <si>
    <t>ОМ 2.2.</t>
  </si>
  <si>
    <t>Основное мероприятие 2. Создание и развитие объектов инфраструктуры поддержки малого и среднего предпринимательства</t>
  </si>
  <si>
    <t>2.2.1.</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</si>
  <si>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Весна!»)</t>
  </si>
  <si>
    <t>2.2.2.</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</si>
  <si>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(всероссийская конференция "ОПОРА РОССИИ")</t>
  </si>
  <si>
    <t>2.2.3.</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</si>
  <si>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Тепло!»)</t>
  </si>
  <si>
    <t>2.2.4.</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</si>
  <si>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Светло!»)</t>
  </si>
  <si>
    <t>2.2.5.</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</si>
  <si>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(ярмарка "На Севере – День Знаний!")</t>
  </si>
  <si>
    <t>2.2.6.</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</si>
  <si>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(организация и оформление ярмарочной площадки «На Севере - Вкусно!», приуроченной ко Дню города Мурманска)</t>
  </si>
  <si>
    <t>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(организация и проведение Арктического инновационного форума)</t>
  </si>
  <si>
    <t>ОМ 2.3.</t>
  </si>
  <si>
    <t>Основное мероприятие 3. Оказание информационной, консультационной поддержки субъектам малого и среднего предпринимательства, а также поддержки в области подготовки, переподготовки и повышения квалификации кадров субъектов малого и среднего предпринимательства</t>
  </si>
  <si>
    <t>2.3.1.</t>
  </si>
  <si>
    <t xml:space="preserve">Организация и проведение регионального конкурса проектов среди некоммерческих организаций, выражающих интересы предпринимателей, иных организаций - инициаторов международных, межрегиональных и межмуниципальных проектов в сфере развития предпринимательства </t>
  </si>
  <si>
    <t>2.3.2.</t>
  </si>
  <si>
    <t>Организация и проведение мероприятий по вопросам предпринимательской деятельности в том числе совместно с представителями бизнеса, а так же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t>
  </si>
  <si>
    <t xml:space="preserve">Освещение в СМИ вопросов развития малого и среднего предпринимательства и государственной поддержки субъектов малого и среднего предпринимательства </t>
  </si>
  <si>
    <t>Проведение исследований по проблемам и перспективам развития предпринимательства и инноваций</t>
  </si>
  <si>
    <t xml:space="preserve">Подготовка управленческих кадров для организаций народного хозяйства Российской Федерации </t>
  </si>
  <si>
    <t>Организация предоставления государственных и муниципальных услуг в Центрах оказания услуг для бизнеса (ЦОУ)</t>
  </si>
  <si>
    <t xml:space="preserve">Имущественный взнос в организацию инфраструктуры поддержки для предоставления инновационных ваучеров субъектам малого и среднего предпринимательства </t>
  </si>
  <si>
    <t>Организация и проведение мероприятий Центром поддержки предпринимательства Мурманской области  по вопросам предпринимательской деятельности, в том числе проведение исследований  по проблемам и перспективам развития предпринимательства и инноваций,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t>
  </si>
  <si>
    <t>ОМ 2.4.</t>
  </si>
  <si>
    <t>Основное мероприятие 4. Поддержка начинающих предпринимателей, в том числе путем предоставления в аренду нежилых помещений и оказания услуг бизнес-инкубирования</t>
  </si>
  <si>
    <t>2.4.1.</t>
  </si>
  <si>
    <t>Субсидия на финансовое обеспечение выполнения государственного задания</t>
  </si>
  <si>
    <t>2.4.2.</t>
  </si>
  <si>
    <t>Субсидия на компенсацию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</si>
  <si>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П 2.1.</t>
  </si>
  <si>
    <t>Региональный проект "Создание условий для лёгкого старта и комфортного ведения бизнеса"</t>
  </si>
  <si>
    <t>П 2.1.1.</t>
  </si>
  <si>
    <t>Предоставление комплекса услуг организаций инфраструктуры поддержки, направленных на вовлечение в предпринимательскую деятельность</t>
  </si>
  <si>
    <t>2023-2024</t>
  </si>
  <si>
    <t>П 2.1.2.</t>
  </si>
  <si>
    <t>Предоставление финансовой поддержки в виде грантов субъектам малого и среднего предпринимательства, включенным в реестр социальных предприятий, и субъектам малого и среднего предпринимательства, созданным физическими лицами в возрасте до 25 лет включительно</t>
  </si>
  <si>
    <t>П 2.2.</t>
  </si>
  <si>
    <t>Региональный проект "Акселерация субъектов малого и среднего предпринимательства"</t>
  </si>
  <si>
    <t>П 2.2.1.</t>
  </si>
  <si>
    <t>Имущественный взнос в организацию инфраструктуры поддержки для предоставления поручительств (гарантий) субъектам малого и среднего предпринимательства</t>
  </si>
  <si>
    <t>П 2.2.2.</t>
  </si>
  <si>
    <t>Развитие Центра "Мой бизнес"</t>
  </si>
  <si>
    <t>П 2.2.3.</t>
  </si>
  <si>
    <t>Развитие ЦПП и осуществление им деятельности по поддержке субъектов малого и среднего предпринимательства</t>
  </si>
  <si>
    <t>П 2.2.4.</t>
  </si>
  <si>
    <r>
      <rPr>
        <strike/>
        <sz val="8"/>
        <rFont val="Times New Roman"/>
        <family val="1"/>
        <charset val="204"/>
      </rPr>
      <t>Ф</t>
    </r>
    <r>
      <rPr>
        <sz val="8"/>
        <rFont val="Times New Roman"/>
        <family val="1"/>
        <charset val="204"/>
      </rPr>
      <t>ункционирование регионального Центра кластерного развития Мурманской области</t>
    </r>
  </si>
  <si>
    <t>П 2.2.5.</t>
  </si>
  <si>
    <t>Обеспечение деятельности Центра поддержки экспорта</t>
  </si>
  <si>
    <t>П 2.2.6.</t>
  </si>
  <si>
    <t>Имущественный взнос в организацию инфраструктуры поддержки для предоставления льготных микрозаймов субъектам малого и среднего предпринимательства</t>
  </si>
  <si>
    <t>П 2.3.</t>
  </si>
  <si>
    <t>Региональный проект "Создание благоприятных условий для осуществления деятельности самозанятыми гражданами"</t>
  </si>
  <si>
    <t>П. 2.3.1</t>
  </si>
  <si>
    <t>Предоставление комплекса услуг организациями инфраструктуры поддержки самозанятым гражданам</t>
  </si>
  <si>
    <t>3.</t>
  </si>
  <si>
    <t xml:space="preserve">Подпрограмма 3. Развитие туризма </t>
  </si>
  <si>
    <t>ОМ 3.1.</t>
  </si>
  <si>
    <t>Основное мероприятие 1. Продвижение Мурманской области как привлекательного для туристов региона</t>
  </si>
  <si>
    <t>3.1.1.</t>
  </si>
  <si>
    <t>Субсидия на финансовое обеспечение затрат регионального Центра кластерного развития Мурманской области в сфере туризма</t>
  </si>
  <si>
    <t>3.1.2.</t>
  </si>
  <si>
    <t>Функционирование АНО "Туристский информационный центр Мурманской области"</t>
  </si>
  <si>
    <t>3.1.3.</t>
  </si>
  <si>
    <t>Субсидия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в сфере конгрессно-выставочной, ярмарочной и информационной деятельности, направленных на развитие туризма</t>
  </si>
  <si>
    <t>ОМ 3.2.</t>
  </si>
  <si>
    <t>Основное мероприятие 2. Государственная поддержка субъектов туриндустрии</t>
  </si>
  <si>
    <t>3.2.1.</t>
  </si>
  <si>
    <t xml:space="preserve">Внедрение системы навигации и ориентирующей информации для туристов на территории Мурманской области </t>
  </si>
  <si>
    <t>3.2.2.</t>
  </si>
  <si>
    <t>Предоставление субсидий субъектам туриндустрии Мурманской области, осуществляющим деятельность в сфере развития внутреннего и въездного туризма</t>
  </si>
  <si>
    <t>Система искусственного оснежения для ГОАУМО "Кировская спортивная школа олимпийского резерва по горнолыжному спорту"</t>
  </si>
  <si>
    <t xml:space="preserve">Предприятие питания, расположенное по адресу: Мурманская обл., МО г. Кировск с подведомственной территорией, городской склон горы Айкуайвенчорр  Этап 1. Сети водоснабжения и водоотведения </t>
  </si>
  <si>
    <t>Предоставление субсидий субъектам туриндустрии Мурманской области на развитие придорожного сервиса</t>
  </si>
  <si>
    <t>П. 3.1</t>
  </si>
  <si>
    <t>Региональный проект «Развитие туристической инфраструктуры»</t>
  </si>
  <si>
    <t>П. 3.1.1</t>
  </si>
  <si>
    <t>Система искусственного оснежения для горнолыжных трасс г. Айкуайвенчорр</t>
  </si>
  <si>
    <t>П. 3.1.2</t>
  </si>
  <si>
    <t>П. 3.1.3</t>
  </si>
  <si>
    <t xml:space="preserve">Предоставление субсидии на осуществление поддержки общественных инициатив на создание модульных некапитальных средств размещения (кемпингов и автокемпингов) </t>
  </si>
  <si>
    <t>П. 3.1.4</t>
  </si>
  <si>
    <t>Предоставление субсидии на осуществление поддержки реализации общественных инициатив, направленных на развитие туристической инфраструктуры</t>
  </si>
  <si>
    <t>П. 3.1.5</t>
  </si>
  <si>
    <t xml:space="preserve"> Предоставление субсидии на осуществление государственной поддержки развития инфраструктуры туризма </t>
  </si>
  <si>
    <t>4.</t>
  </si>
  <si>
    <t>Подпрограмма 4 "Развитие международных и внешнеэкономических связей, приграничного, межрегионального сотрудничества"</t>
  </si>
  <si>
    <t>ОМ 4.1.</t>
  </si>
  <si>
    <t>Основное мероприятие 1. Содействие в подготовке и проведении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</si>
  <si>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4.1.1.</t>
  </si>
  <si>
    <t>Организация и проведение международных и межрегиональных мероприятий в сфере развития международных, внешнеэкономических связей и межрегионального сотрудничества</t>
  </si>
  <si>
    <t>4.1.2.</t>
  </si>
  <si>
    <t>Изготовление имиджевой презентационной, полиграфической и аудиовизуальной продукции  по вопросам, связанным с развитием международных, внешнеэкономических связей, межрегионального сотрудничества, экспортного потенциала региона</t>
  </si>
  <si>
    <t>4.1.3.</t>
  </si>
  <si>
    <t>П 4.1.</t>
  </si>
  <si>
    <t>Региональный проект "Системные меры развития международной кооперации и экспорта"</t>
  </si>
  <si>
    <t>5.</t>
  </si>
  <si>
    <t>Подпрограмма 5. Обеспечение реализации государственной программы</t>
  </si>
  <si>
    <t>ОМ 5.1.</t>
  </si>
  <si>
    <t>Основное мероприятие 1. Обеспечение реализации государственных функций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</si>
  <si>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5.1.1.</t>
  </si>
  <si>
    <t>Обеспечение реализации государственных функций Министерства развития Арктики и экономики Мурманской области</t>
  </si>
  <si>
    <t>5.1.2.</t>
  </si>
  <si>
    <t>Предоставление субсидии Арктическому центру компетенций на финансовое обеспечение затрат, связанных с осуществлением уставной деятельности</t>
  </si>
  <si>
    <t>5.1.3.</t>
  </si>
  <si>
    <t>Развитие информационно-коммуникационной инфраструктуры и предоставление доступа исполнительным органам Мурманской области к статистической информации</t>
  </si>
  <si>
    <t>5.1.4.</t>
  </si>
  <si>
    <t>5.1.5.</t>
  </si>
  <si>
    <t>5.1.6.</t>
  </si>
  <si>
    <t xml:space="preserve">Проведение социологического опроса населения городских округов, муниципальных округов и муниципальных районов в целях выявления оценки населением деятельности органов местного самоуправления </t>
  </si>
  <si>
    <t>5.1.7.</t>
  </si>
  <si>
    <t>Проведение сбора и  обобщения информации о качестве условий оказания услуг организациями в сфере культуры, охраны здоровья, образования, социального обслуживания в рамках независимой оценки качества условий оказания услуг</t>
  </si>
  <si>
    <t>5.1.8.</t>
  </si>
  <si>
    <t>Предоставление субсидии некоммерческим организациям на осуществление деятельности Ресурсного центра СО НКО</t>
  </si>
  <si>
    <t>5.1.9.</t>
  </si>
  <si>
    <t>Проведение Всероссийской переписи населения 2020 года</t>
  </si>
  <si>
    <t>5.1.10.</t>
  </si>
  <si>
    <t>Субсидия  из областного бюджета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по организации и проведению конференции с элементами обучения проектной деятельности, современным подходам к реализации региональных проектов, исполняемых в рамках национальных проектов, в том числе направленной на обмен опытом и укрепление коммуникаций участников региональных проектов</t>
  </si>
  <si>
    <t>ОМ 5.3.</t>
  </si>
  <si>
    <t>Основное мероприятие 3. Обеспечение реализации функций в сфере тарифного регулирования на территории Мурманской области</t>
  </si>
  <si>
    <t>5.3.1.</t>
  </si>
  <si>
    <t>Обеспечение реализации функций в сфере государственного регулирования цен (тарифов) на территории МО</t>
  </si>
  <si>
    <t>5.3.2.</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</si>
  <si>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</si>
  <si>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ОМ 5.4.</t>
  </si>
  <si>
    <t>Основное мероприятие 4. Обеспечение реализации государственных функций в сфере туризма</t>
  </si>
  <si>
    <t>5.4.1.</t>
  </si>
  <si>
    <t>Обеспечение реализации государственных функций Комитета по туризму Мурманской области</t>
  </si>
  <si>
    <t xml:space="preserve"> № п/п</t>
  </si>
  <si>
    <t>Государственная программа, подпрограмма, основное мероприятие, проект, мероприятие</t>
  </si>
  <si>
    <t xml:space="preserve"> Годы выполнения</t>
  </si>
  <si>
    <t>Объемы и источники финансирования (тыс. руб.)</t>
  </si>
  <si>
    <t>Связь основных мероприятий с показателями подпрограмм, ожидаемые результаты реализации (краткая характеристика) мероприятий</t>
  </si>
  <si>
    <t>Соисполнители, участники, исполнители</t>
  </si>
  <si>
    <t xml:space="preserve">По годам </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</si>
  <si>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АО "Корпорация развития Мурманской области"</t>
  </si>
  <si>
    <t xml:space="preserve">Министерство развития Арктики и экономики Мурманской области, Министерство имущественных Мурманской области </t>
  </si>
  <si>
    <t xml:space="preserve">Министерство развития Арктики и экономики Мурманской области </t>
  </si>
  <si>
    <t>Проведение ежегодного мониторинга состояния конкурентной среды на рынках товаров, работ, услуг Мурманской области</t>
  </si>
  <si>
    <t xml:space="preserve">Обеспечение проведения мероприятий в интересах лидеров рейтинга органов местного самоуправления по содействию развитию конкуренции и обеспечению благоприятного инвестиционног климата, участие сотрудников органов местного самоуправления в выезных мероприятиях, не менее 3 органов местного самоуправления в год </t>
  </si>
  <si>
    <t>Количество инвестиционных проектов, получивших поддержку в рамках системы проекты проектного финансирования, не менее 2</t>
  </si>
  <si>
    <t>Министерство имущественных отношений Мурманской области, Министерство развития Арктики и экономики Мурманской области, АО "Корпорация развития Мурманской области"</t>
  </si>
  <si>
    <t xml:space="preserve">Министерство транспорта и дорожного хозяйства МО
</t>
  </si>
  <si>
    <t xml:space="preserve">
Министерство энергетики и ЖКХ МО
</t>
  </si>
  <si>
    <t>К 2023 году проведены работы по благоустройству в рамках реализации инфраструктурного проекта</t>
  </si>
  <si>
    <t>В 2022 году реализовано обеспечивающее мероприятие в рамках инфраструктурного проекта</t>
  </si>
  <si>
    <t xml:space="preserve">0.1. Индекс промышленного производства                                                                           0.2. Объем инвестиций в основной капитал (за исключением бюджетных средств)                                                                                                                                                 </t>
  </si>
  <si>
    <t xml:space="preserve">1.10. Количество субъектов деятельности в сфере промышленности, получивших в 2022 году финансовую поддержку, предусмотренную постановлением Правительства РФ от 18.04.2022 № 686 </t>
  </si>
  <si>
    <t xml:space="preserve">Количество субъектов деятельности в сфере промышленности, получивших в 2022 году финансовую поддержку - не менее 3 </t>
  </si>
  <si>
    <t>1.6. Количество предприятий-участников, вовлеченных в национальный проект «Производительность труда» через получение адресной поддержки, нарастающим итогом</t>
  </si>
  <si>
    <t xml:space="preserve">Министерство развития Арктики и экономики Мурманской области, АНО "Арктический центр компетенций" </t>
  </si>
  <si>
    <t>Проведение обучения сотрудников предприятий-участников регионального проекта методам повышения прооизводительности труда с использованием инструментов бережливого производства</t>
  </si>
  <si>
    <t xml:space="preserve">1.7. Количество руководителей, обученных по программе управленческих навыков для повышения производительности труда, нарастающим итогом
</t>
  </si>
  <si>
    <t>-</t>
  </si>
  <si>
    <t>Министерство развития Арктики и экономики Мурманской области, 
НМКК "ФОРМАП" (фонд), ГОБУ МРИБИ</t>
  </si>
  <si>
    <t>Министерство развития Арктики и экономики Мурманской области, 
НМКК "ФОРМАП" (фонд)</t>
  </si>
  <si>
    <t>1. Предоставление государственной поддержки не менее 7 субъектам социального предпринимательства в год.
2. Сохранение не менее 55 рабочих мест в год</t>
  </si>
  <si>
    <t xml:space="preserve">Предоставление субсидий не менее чем 10 муниципальным образованиям </t>
  </si>
  <si>
    <t>Министерство развития Арктики и экономики Мурманской области, ГОБУ МРИБИ</t>
  </si>
  <si>
    <t>0.3. Численность занятых в сфере малого и среднего предпринимательства, включая индивидуальных предпринимателей.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</si>
  <si>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Обеспечение организации и проведения ярмарки</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</si>
  <si>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</si>
  <si>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Обеспечение организации и проведения конференции</t>
  </si>
  <si>
    <t>Обеспечение организации и оформления ярмарочной площадки</t>
  </si>
  <si>
    <t>Обеспечение организации и проведения форума</t>
  </si>
  <si>
    <t>Министерство развития Арктики и экономики, 
Министерство цифрового развития Мурманской области, НМКК "ФОРМАП" (фонд), ГОБУ "МФЦ МО"</t>
  </si>
  <si>
    <t>Ежегодное финансирование не менее 1 проекта</t>
  </si>
  <si>
    <t>Освещение телевизионного проекта направленного на популяризацию предпринимательства</t>
  </si>
  <si>
    <t>Министерство развития Арктики и экономики Мурманской области, предприятия региона - участники федеральной программы по подготовке управленческих кадров для организаций народного хозяйства Российской Федерации</t>
  </si>
  <si>
    <t>Обеспечение предоставления услуг субъектам малого и среднего предпринимательства по принципу "одного окна"</t>
  </si>
  <si>
    <t>Министерство цифрового развития Мурманской области, ГОБУ "МФЦ МО"</t>
  </si>
  <si>
    <t>Министерство развития Арктики и экономики Мурманской области
НМКК "ФОРМАП" (фонд)</t>
  </si>
  <si>
    <t>0.3. Численность занятых в сфере малого и среднего предпринимательства, включая индивидуальных предпринимателей.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</si>
  <si>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Обеспечение предоставления ГОБУ МРИБИ консультационных и методических услуг субъектам малого и среднего предпринимательства </t>
  </si>
  <si>
    <t>Обеспечение своевременной оплаты расходов, связанных с оплатой проезда и провоза багажа</t>
  </si>
  <si>
    <t>Министерство развития Арктики и экономики Мурманской области, 
НМКК "ФОРМАП" (фонд), АНО "Центр поддержки экспорта Мурманской области"</t>
  </si>
  <si>
    <t>Объем финансовой поддержки, оказанной субъектам МСП, при гарантийной поддержке РГО составит в 2021 году не менее 455,6 млн рублей</t>
  </si>
  <si>
    <t>Количество организаций инфраструктуры поддержки малого и среднего предпринимательства, задействованных в "цепочках" услуг Центра "Мой бизнес", не менее 5 ежегодно</t>
  </si>
  <si>
    <t>Министерство развития Арктики и экономики Мурманской области,
АНО "Центр поддержки экспорта Мурманской области"</t>
  </si>
  <si>
    <t xml:space="preserve">2.4. Количество самозанятых граждан, зафиксировавших свой статус и применяющих специальный налоговый режим «Налог на профессиональный доход» </t>
  </si>
  <si>
    <t>0.4. Объем платных услуг, оказанных населению в сфере туризма (включая туристские услуги, услуги гостиниц и аналогичных средств размещения, санаторно-оздоровительных организаций).
3.1. Объем туристского потока в Мурманской области</t>
  </si>
  <si>
    <t>Комитет по туризму Мурманской области, 
АНО "Туристский информационный центр Мурманской области"</t>
  </si>
  <si>
    <t>Комитет по туризму Мурманской области, Министерство строительства Мурманской области</t>
  </si>
  <si>
    <t>Окончание строительства и ввод в эксплуатацию</t>
  </si>
  <si>
    <t>Министерство строительства Мурманской области
Комитет по туризму Мурманской области</t>
  </si>
  <si>
    <t>Cтроительство и ввод в эксплуатацию</t>
  </si>
  <si>
    <t>Предоставление субсидии субъектам туриндустрии на финансовое обеспечение затрат создания и обустройства объектов придорожного сервиса (не менее 10 субсидий в год)</t>
  </si>
  <si>
    <t xml:space="preserve">
Комитет по туризму Мурманской области</t>
  </si>
  <si>
    <t>Обеспечена поддержка 9 -ти общественных инициатив  на создание модульных некапитальных средств размещения (кемпингов и автокемпингов) до 25.12.2022</t>
  </si>
  <si>
    <t>Предоставлено 29  грантов на развитие инфраструктуры туризма до 25.12.2022</t>
  </si>
  <si>
    <t>4.2. Количество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</si>
  <si>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 xml:space="preserve">Министерство развития Арктики и экономики Мурманской области
</t>
  </si>
  <si>
    <t xml:space="preserve">4.1. Внедрен и реализуется Региональный экспортный стандарт 2.0.
4.3. Доля экспорта товаров в объеме внешнеторгового оборота не менее 90 %
                                                     </t>
  </si>
  <si>
    <t>Министерство развития Арктики и экономики Мурманской области, Комитет по тарифному регулированию Мурманской области, Комитет по туризму Мурманской области</t>
  </si>
  <si>
    <t>Финансовое обеспечение реализации функций Министерства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</si>
  <si>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Министерство развития Арктики и экономики Мурманской области, ИО МО</t>
  </si>
  <si>
    <t>Приобретение статистических материалов</t>
  </si>
  <si>
    <t xml:space="preserve">Предоставление субвенции 17 муниципальным образованиям Мурманской области на исполнение отдельных государственных полномочий по сбору сведений для формирования и ведения торгового реестра </t>
  </si>
  <si>
    <t>Подготовка ежегодного отчета об итогах социологического опроса населения</t>
  </si>
  <si>
    <t>Подготовка информации о результатах независимой оценки качества условий оказания услуг организациями в сфере культуры, охраны здоровья, образования, социального обслуживания для включения ее в ежегодный отчет Губернатора Мурманской области о результатах деятельности Правительства Мурманской области</t>
  </si>
  <si>
    <t>Обеспечение консультациолнного сопровождения СО НКО по вопросам доступа к предоставленияю услуг социальной сферы</t>
  </si>
  <si>
    <t>Предоставление субвенции бюджетам муниципальных образований со статусом городского округа и муниципального района на осуществление полномочий по подготовке и проведению Всероссийской переписи населения 2020 года в 2021 году</t>
  </si>
  <si>
    <t>Обеспечение организации и проведения конференции с элементами обучения проектной деятельности, современным подходам к реализации региональных проектов, исполняемых в рамках национальных проектов, в том числе направленной на обмен опытом и укрепление коммуникаций участников региональных проектов.
Количество человек, прошедших обучение, - не менее 30 человек.
Количество участников, посетивших мероприятие, - не менее 80 человек</t>
  </si>
  <si>
    <t>Финансовое обеспечение реализации 40 функции Комитета, и необходимыми программно-техническими средствами</t>
  </si>
  <si>
    <t>Установление регулируемых тарифов на перевозки пассажиров и багажа автомобильным транспортом и городским наземным электрическим транспортом органами местного самоуправления</t>
  </si>
  <si>
    <t>Финансовое обеспечение реализации 26 функций Комитета</t>
  </si>
  <si>
    <t>*- Реализация проекта приостановлена, в связи отсутствием заключенного соглашения о реализации проекта с Минпромторгом России и установленных показателей проекта</t>
  </si>
  <si>
    <t>к 2025 году завершена реконструкция транспортного узла «ул. Академика Книповича – ул. Шмидта – ул. Траловая – ул. Подгорная» и увеличено количество полос движения с 2 до 4 на участках улично-дорожной сети – ул. Траловая, Портовый проезд (до Морского вокзала), г. Мурманск</t>
  </si>
  <si>
    <t>Обеспечена поддержка не менее 7 общественных инициатив, направленных на создание модульных некапитальных средств размещения до 20.12.2022</t>
  </si>
  <si>
    <t xml:space="preserve">К 2025 году проведены проектно-изыскательские работы по модернизации существующей и строительству новой инфраструктуры  </t>
  </si>
  <si>
    <t xml:space="preserve">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t>
  </si>
  <si>
    <t>2021 год: проведение не менее 1 мероприятия</t>
  </si>
  <si>
    <t>2021 год: проведение не менее 1 исследования</t>
  </si>
  <si>
    <t>2022 год: обеспечена поддержка 2-х  общественных инициатив до 25.12.2022.
2023 год: обеспечена поддержка 3-х  общественных инициатив до 25.12.2023</t>
  </si>
  <si>
    <t>Министерство развития Арктики и экономики Мурманской области, НМКК "ФОРМАП" (фонд)</t>
  </si>
  <si>
    <t xml:space="preserve">
Министерство градостроительства и благоустройства МО
</t>
  </si>
  <si>
    <t xml:space="preserve">
Министерство имущественных отношений МО
</t>
  </si>
  <si>
    <t>Количество инвесторов и проектов, которым оказано содействие в рамках заключенных соглашений с АО «Корпорация развития Мурманской области» или Правительством Мурманской области, а также в рамках поручений Губернатора или Правительства Мурманской области, 20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5 ед.</t>
  </si>
  <si>
    <t>Финансовая поддержка в форме займов хозяйствующим субъектам, осуществляющим деятельность в сфере промышленности на территории Мурманской области</t>
  </si>
  <si>
    <t>1.4.2.</t>
  </si>
  <si>
    <t>Обеспечение деятельности регионального фонда развития промышленности</t>
  </si>
  <si>
    <t>Выполнение функций регионального фонда развития промышленности</t>
  </si>
  <si>
    <t>1.4.3.</t>
  </si>
  <si>
    <t>Финансовая поддержка в форме займов хозяйствующим субъектам, осуществляющим деятельность на территории Мурманской области и зарегистрированным или имеющим филиал или представительство на территории Мурманской области, реализующим проекты в приоритетных отраслях экономики, определенных Правительством Мурманской области, а также в сфере импортозамещения</t>
  </si>
  <si>
    <t>Количество поддержанных предприятий и (или) проектов - не менее 1</t>
  </si>
  <si>
    <r>
      <t xml:space="preserve">0.3. Численность занятых в сфере малого и среднего предпринимательства, включая индивидуальных предпринимателей.
2.1. </t>
    </r>
    <r>
      <rPr>
        <sz val="8"/>
        <color theme="1"/>
        <rFont val="Times New Roman"/>
        <family val="1"/>
        <charset val="204"/>
      </rPr>
      <t>Доля субъектов малого и среднего предпринимательства и самозанятых граждан в общей численности занятого населения.</t>
    </r>
    <r>
      <rPr>
        <sz val="8"/>
        <rFont val="Times New Roman"/>
        <family val="1"/>
        <charset val="204"/>
      </rPr>
      <t xml:space="preserve">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r>
  </si>
  <si>
    <r>
      <t xml:space="preserve">Комитет по туризму Мурманской области, 
</t>
    </r>
    <r>
      <rPr>
        <sz val="8"/>
        <color theme="1"/>
        <rFont val="Times New Roman"/>
        <family val="1"/>
        <charset val="204"/>
      </rPr>
      <t>НМКК</t>
    </r>
    <r>
      <rPr>
        <sz val="8"/>
        <rFont val="Times New Roman"/>
        <family val="1"/>
        <charset val="204"/>
      </rPr>
      <t xml:space="preserve"> "ФОРМАП"</t>
    </r>
  </si>
  <si>
    <t>Субсидия некоммерческой микрокредитной компании "Фонд развития малого и среднего предпринимательства Мурманской области", выполняющей функции регионального фонда развития промышленности, в целях предоставления финансовой поддержки субъектам деятельности в сфере промышленности в форме займов, а также грантов на компенсацию части затрат на уплату процентов по кредитным договорам, заключенным субъектами промышленности с кредитными  организациями, в целях пополнения оборотных средств</t>
  </si>
  <si>
    <t>Основное мероприятие 5. Финансовое обеспечение деятельности (докапитализация) некоммерческой микрокредитной компании "Фонд развития малого и среднего предпринимательства Мурманской области", выполняющей функции регионального фонда развития промышленности, в целях предоставления финансовой поддержки субъектам деятельности в сфере промышленности в форме займов, а также грантов на компенсацию части затрат на уплату процентов по кредитным договорам, заключенным субъектами промышленности с кредитными  организациями, в целях пополнения оборотных средств</t>
  </si>
  <si>
    <t>Обеспечение деятельности управляющей компании ООО "КРДВ Мурманск"</t>
  </si>
  <si>
    <t>П 4.1.1.</t>
  </si>
  <si>
    <t>Внедрение и реализация Регионального экспортного стандарта 2.0</t>
  </si>
  <si>
    <t>Субсидия бюджету муниципального образования городской округ город-герой Мурманск на реализацию инфраструктурного проекта "Культурно-деловой центр "Новый Мурманск"</t>
  </si>
  <si>
    <t>Реализация инфраструктурного проекта "Культурно-деловой центр "Новый Мурманск" (Инженерная и коммунальная инфраструктура)</t>
  </si>
  <si>
    <t>Министерство развития Арктики и экономики Мурманской области, ООО "КРДВ Мурманск",  АО "Корпорация развития Мурманской области"</t>
  </si>
  <si>
    <t>2.2.8.</t>
  </si>
  <si>
    <t>3.2.3.</t>
  </si>
  <si>
    <t>3.2.4.</t>
  </si>
  <si>
    <t>3.2.5.</t>
  </si>
  <si>
    <t>2021 год: обеспечение организации и проведения мероприятий по продвижению туристского потенциала МО. Общий объем возмездных работ (услуг), выполненных (оказанных) центром кластерного развития не менее 6.
2022:  общий объем  возмездных работ (услуг), выполненных (оказанных) Центром кластерного развития не менее 3, размещение информации о туристском потенциале Мурманской области в СМИ,  изготовление презентационной (сувенирной) продукции.
2023: общий объем возмездных уникальных работ (услуг), выполненных (оказанных) Центром кластерного развития не менее 2. Организация экспозиций Мурманской области на региональных, межрегиональных и международных выставках не менее 2 с  привлечем субъектов туриндустрии, проведение практических семинаров не менее 3-х (на воде, в горах и в лесу).</t>
  </si>
  <si>
    <t xml:space="preserve">0.3. Численность занятых в сфере малого и среднего предпринимательства, включая индивидуальных предпринимателей.
2.1. Доля субъектов малого и среднего предпринимательства и самозанятых граждан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
</t>
  </si>
  <si>
    <t>2.2.7.</t>
  </si>
  <si>
    <t>Министерство градостроительства и благоустройства МО, Министерство развития Арктики и экономики Мурманской области, АО "Корпорация развития Мурманской области", ООО "КРДВ Мурманск", Министерство транспорта и дорожного хозяйства МО, Министерство энергетики и ЖКХ МО, Министерство имущественных отношений МО, Министерство строительства МО</t>
  </si>
  <si>
    <t>Количество самозанятых граждан, получивших услуги, в том числе прошедших программы обучения, составит:
- в 2021 году: не менее 63 чел.
- в 2022 году: не менее 111 чел.
- в 2023 году: не менее 196 чел.
- в 2024 году: не менее 229 чел.</t>
  </si>
  <si>
    <t>Предоставление гранта "Губернаторский старт" на поддержку предпринимательских инициатив</t>
  </si>
  <si>
    <t>2023-2026</t>
  </si>
  <si>
    <t>2.2.9.</t>
  </si>
  <si>
    <t>Обеспечение организации и проведения не менее 5 мероприятий в год:
- ярмарки «На Севере – Весна!»; 
- выставки-ярмарки «На Севере – Светло!»; 
- ярмарки «На Севере – День Знаний!»</t>
  </si>
  <si>
    <t>Министерство развития Арктики и экономики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</si>
  <si>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Субсидия на осуществление поддержки общественных инициатив, направленных на создание модульных некапитальных средств размещения</t>
  </si>
  <si>
    <t>Субсидия автономной некоммерческой организации «Агентство по проведению спортивно-массовых и культурно-зрелищных мероприятий «СпортКульт51» на финансовое обеспечение затрат в сфере ярмарочных, выставочных мероприятий, конференций, направленных в том числе на поддержку субъектов малого и среднего предпринимательства</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</si>
  <si>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 Автономная некоммерческая организация  «Агентство по проведению спортивно-массовых и культурно-зрелищных мероприятий «СпортКульт51»</t>
  </si>
  <si>
    <t>2021-2026</t>
  </si>
  <si>
    <t>Предоставление грантов муниципальным образованиям Мурманской области, достигшим наилучших значений по комплексной оценке эффективности деятельности органов местного самоуправления на социально-экономические цели (на реализацию приоритетных проектов): 2021 год – 3 муниципальных образования, 2022-2026 годы – 4 муниципальных образования)</t>
  </si>
  <si>
    <t>П. 3.1.6</t>
  </si>
  <si>
    <t>Предоставление субсидий юридическим лицам и индивидуальным предпринимателям на финансовое обеспечение части затрат на поддержку инвестиционных проектов по созданию модульных некапитальных средств размещения</t>
  </si>
  <si>
    <t>2021 год: организация и функционирование фронтофисов (не менее 3-х) на территории Мурманской области. Количество обслуженных туристов (не менее 5000 чел.). 
2022: организация пресс-туров и инфо-туров (не менее 6), количество привлеченных представителей средств массовой информации в сфере туризма и инфлюенсеров, размещение в местах прибытия и передвижения туристов информационных стендов, баннеров, буклетниц с информационными материалами. Проведение 1 маркетингового исследования. Количество обслуженных туристов (не менее 5000 чел.), организация и функционирование фронтофисов (не менее 3-х) на территориии Мурманской области
2023: обеспечение деятельности АНО "ТИЦ", создание национальных туристических маршрутов не менее 2, организация пресс-туров и инфо-туров не менее 3, обеспечение работы туристического портала, координация деятельности муниципальных ТИЦов Мурманской области, количество обслуженных туристов (не менее 10000 чел.).
2024-2026: обеспечение деятельности АНО "ТИЦ", организация пресс-туров и инфо-туров не менее 3, обеспечение работы туристического портала, координация деятельности муниципальных ТИЦов Мурманской области, количество обслуженных туристов (не менее 10 000 чел.).</t>
  </si>
  <si>
    <t>2021-2022: обеспечение организации и сопровождения  не менее 3-х мероприятий, направленных на развитие туризма, в т.ч мероприятий в сфере гастрономического туризма, конгрессно-выставочных мероприятий в сфере туризма, обеспечение организации и проведения Арктического фестиваля "Териберка".
2023:
1. Проведение Гастрономического фестиваля – путешествия «Вкус Арктики»
Количество участников и (или) зрителей (посетителей), посетивших мероприятие  - 7 000 человек. 
2. Проведения VIII Арктического фестиваля "Териберка" 
Количество участников и (или) зрителей (посетителей), посетивших мероприятие  - 10 000 человек</t>
  </si>
  <si>
    <t>Субсидия автономной некоммерческой организации "Агентство по проведению спортивно-массовых и культурно-зрелищных мероприятий "Спорткульт51" на финансовое обеспечение затрат, связанных с проведением событийных, ярмарочных мероприятий, направленных на развитие туризма в Мурманской области</t>
  </si>
  <si>
    <t>3.1.4.</t>
  </si>
  <si>
    <t>2024-2026:
1. Проведение Гастрономического фестиваля – путешествия «Вкус Арктики»
Количество участников и (или) зрителей (посетителей), посетивших мероприятие  - 7 000 человек. 
2. Проведения Арктического фестиваля "Териберка" 
Количество участников и (или) зрителей (посетителей), посетивших мероприятие  - 10 000 человек.</t>
  </si>
  <si>
    <t>Установка знаков туристской навигации:
2021 год -не менее 7 указателей; 
2022 год - не менее 76 указателей в год;
2023-2026 год - не менее 7 указателей в год</t>
  </si>
  <si>
    <t>2022, 2024</t>
  </si>
  <si>
    <t>ОМ 1.6.</t>
  </si>
  <si>
    <t>Основное мероприятие 6. Формирование условий для роста производительности труда в
Мурманской области</t>
  </si>
  <si>
    <t>Предоставление субсидии автономной некоммерческой организации «Арктический центр компетенций» на финансовое обеспечение деятельности по реализации мероприятий по внедрению принципов бережливого производства в организациях Мурманской области</t>
  </si>
  <si>
    <t>1.6.1.</t>
  </si>
  <si>
    <t>План реализации государственной программы Мурманской области "Экономический потенциал" на 2021-2026 годы</t>
  </si>
  <si>
    <t>Предоставление субсидий СМСП и создание рабочих мест:
2021 г.: не менее 3 субсидий и 7 рабочих мест;
2022 г.: не менее 11 субсидий и 7 рабочих мест;
2023 г.: не менее 9 субсидий и 7 рабочих мест;
2024-2026 гг.: не менее 9 субсидий и 3 рабочих мест</t>
  </si>
  <si>
    <t>Предоставление поддержки:
- в 2021 г. - не менее 13 СМСП; 
- в 2022 г. - не менее 50 СМСП;
- в 2023 г. - не менее 20 СМСП;
- в 2024 г. - не менее 23 СМСП; 
- в 2025 г. - не менее 13 СМСП;
- в 2026 г. - не менее 13 СМСП</t>
  </si>
  <si>
    <t>Предоставление поддержки не менее 3 СМСП в год, в 2023 году - не менее 2 СМСП</t>
  </si>
  <si>
    <t>Ежегодное обучение:
2021-2023 гг.: не менее 5 человек;
2024-2026 гг.: не менее 3 человек</t>
  </si>
  <si>
    <t>Проведение не менее 6 мероприятий ежегодно (в том числе тренингов, мастер классов, семинаров).
Количество граждан, желающих вести бизнес, начинающих и действующих предпринимателей, получивших услуги, составит:
- в 2021-2022 годах: не менее 846 чел.
- в 2023 году: не менее 1541 чел.
- в 2024 году: не менее 1739 чел.</t>
  </si>
  <si>
    <t>Комитет по туризму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</si>
  <si>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Обеспечение изготовления рекламной продукции, проведения мероприятий и участия сотрудников Министерства развития Арктики и экономики Мурманской области, в 2021-2023 гг. - не менее 4 мероприятий в год; в 2024-2026 гг. - не менее 2 мероприятий в год</t>
  </si>
  <si>
    <t>Министерство развития Арктики и экономики Мурманской области, Министерство цифрового развития Мурманской области, НМКК "ФОРМАП" (фонд), ГОБУ МРИБИ, ГОБУ "МФЦ МО",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</si>
  <si>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Основное мероприятие 4. Докапитализация фонда развития промышленности Мурманской области</t>
  </si>
  <si>
    <t>Введенно в эксплуатацию номеров в модульных некапитальных средствах размещения: в 2023 - 12 номеров, в 2024 году - 20 номеров (нарастающим итогом)</t>
  </si>
  <si>
    <t>5.1.11.</t>
  </si>
  <si>
    <t>Субсидия на финансовое обеспечение затрат, связанных с осуществлением уставной деятельности автономной некоммерческой организации «Агентство территориального развития Мурманской области»</t>
  </si>
  <si>
    <t>Разработка и реализация мероприятий по просвещению, распространению успешных практик и вовлечению граждан и организаций в процессы территориального развития Мурманской области, а также разработка аналитических документов и материалов по вопросам пространственного и территориального развития региона</t>
  </si>
  <si>
    <t xml:space="preserve">Проведение не менее 1 приоритетного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
</t>
  </si>
  <si>
    <t>2021-2022 гг.: предоставление не менее 3 инновационных ваучеров в год; 
2023-2026 гг.: предоставление 2 инновационных ваучеров в год</t>
  </si>
  <si>
    <t>Реализовано не менее четырех проектов по внедрению в организациях Мурманской области принципов бережливого производства, направленных на рост производительности труда, с помощью Регионального центра компетенций в сфере производительности труда</t>
  </si>
  <si>
    <t>Комитет по туризму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</si>
  <si>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2024-2026</t>
  </si>
  <si>
    <t>1.11. Количество организаций, реализующих мероприятия по внедрению принципов бережливого производства при поддержке Регионального центра компетенций
1.12. Количество сотрудников организаций и студентов, прошедших обучение инструментам повышения производительности труда при поддержке Регионального центра компетенций</t>
  </si>
  <si>
    <t>0.1. Индекс промышленного производства.                                                                                                                                                                                                                                                                    
0.2. Объем инвестиций в основной капитал (за исключением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1.2. Количество заключенных соглашений о защите и поощрении капитальных вложений, о государственной поддержке инвестиционной деятельности (нарастающим итогом к 2019 году).                                                                                                                                                                                                                                                                                                                                                                                                                                                                                                                                   
1.8. Интегральный индекс Мурманской области в Национальном рейтинге состояния инвестиционного климата в субъектах Российской Федерации (нарастающим итогом с 2020 года).                                                                                                                                                                                                                                                              1.9. Место Мурманской области в рейтинге субъектов Российской Федерации по уровню развития сферы государственно-частного партнерства.</t>
  </si>
  <si>
    <t>Министерство развития Арктики и экономики Мурманской области, АНО "Арктический центр компетенций"</t>
  </si>
  <si>
    <t>Министерство развития Арктики и экономики Мурманской области, Министерство строительства Мурманской области, Министерство цифрового развития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Комитет по тарифному регулированию Мурманской области, Комитет по туризму Мурманской области, Комитет по конкурентной политике Мурманской области, АО "Корпорация развития Мурманской области, ООО "КРДВ Мурманск", НМКК "ФОРМАП" (фонд), ГОБУ МРИБИ, ГОБУ "МФЦ МО", АНО "Арктический центр компетенций",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 АНО "Туристский информационный центр Мурманской области", АНО «Агентство по проведению спортивно-массовых и культурно-зрелищных мероприятий «СпортКульт51»</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</si>
  <si>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Министерство строительства Мурманской области, АО "Корпорация развития Мурманской области", ООО "КРДВ Мурманск", АНО "Арктический центр компетенций", НМКК "ФОРМАП" (фонд)</t>
  </si>
  <si>
    <t>0.1. Индекс промышленного производства.                                                        
0.2. Объем инвестиций в основной капитал (без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1.3. Количество резидентов Арктической зоны Российской Федерации и территории опережающего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развития «Столица Арктики» (нарастающим итогом с 2020 года).                                                                                 
1.5. Количество созданных и сохраненных рабочих мест резидентами Арктической зоны Российской Федерации и территории опережающего развития "Столица Арктики" (нарастающим итогом с 2020 года)</t>
  </si>
  <si>
    <t xml:space="preserve">Основное мероприятие 2. Обеспечение условий для реализации инвестиционных проектов резидентами Арктической зоны Российской Федерации и территории опережающего развития «Столица Арктики» </t>
  </si>
  <si>
    <t>Предоставление субсидии на финансовое обеспечение затрат ООО "КРДВ Мурманск", связанных с выполнением в Мурманской области функций управляющей компании по управлению территорией опережающего развития "Столица Арктики" и Арктической зоны Российской Федерации</t>
  </si>
  <si>
    <t>0.2. Объем инвестиций в основной капитал (без бюджетных средств).                                                                                                                                                                                                                                                                                                                                                                                                                 
1.3. Количество резидентов Арктической зоны Российской Федерации и территории опережающего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развития «Столица Арктики» (нарастающим итогом с 2020 года).                                                                                 
1.5. Количество созданных и сохраненных рабочих мест резидентами Арктической зоны Российской Федерации и территории опережающего развития "Столица Арктики" (нарастающим итогом с 2020 года)</t>
  </si>
  <si>
    <t>Предоставление государственной поддержки:
2021-2022 годы - не менее 242 СМСП в год;
2023-2024 годы - не менее 209 СМСП в год.
Обеспечение бюджетного финансирования объекта инфраструктуры поддержки субъектов МСП</t>
  </si>
  <si>
    <t>Финансовое обеспечение деятельности регионального Центра кластерного развития Мурманской области, оказание поддержки в 2021-2024 годах - не менее 35 СМCП ежегодно, количество проведенных мероприятий для субъектов малого и среднего предпринимательства, являющихся участниками территориальных кластеров не менее 5 ежегодно</t>
  </si>
  <si>
    <t>2021 год: обеспечение вывода 19 субъектов МСП на экспорт 
2022 год: обеспечение вывода 17 субъектов МСП на экспорт 
2023 год: обеспечение вывода 15 субъектов МСП на экспорт 
2024 год: обеспечение вывода 12 субъектов МСП на экспорт</t>
  </si>
  <si>
    <t>Комитет по туризму Мурманской области, 
НМКК "ФОРМАП" (фонд), Автономная некоммерческая организация по развитию 
конгрессно-выставочной, ярмарочной и информационной деятельности «Мурманконгресс», Автономная некоммерческая организация «Агентство по проведению спортивно-массовых и культурно-зрелищных мероприятий «СпортКульт51»</t>
  </si>
  <si>
    <t>Предоставление субсидий субъектам туриндустрии в сфере внутреннего и въездного туризма (2021 год - не менее 10 субсидий, 2022-2026 год - не менее 4 субсидий в год)</t>
  </si>
  <si>
    <t>3.2. Количество инвестиционных проектов, поддержанных путем софинансирования строительства (реконструкции) объектов обеспечивающей инфраструктуры с длительным сроком окупаемости
3.3. Количество общественных инициатив, направленных на развитие туризма
3.4. Количество предпринимательских инициатив, направленных на развитие туризма, обеспеченных грантовой поддержкой
3.5. Количество введенных в эксплуатацию номеров в модульных некапитальных средствах размещения
3.6. Число туристских поездок</t>
  </si>
  <si>
    <t>П. 3.1.7</t>
  </si>
  <si>
    <t>Субсидия автономной некоммерческой организации "Арктический информационный центр"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t>
  </si>
  <si>
    <t>Министерство развития Арктики и экономики Мурманской области, АНО "Арктический информационный центр"</t>
  </si>
  <si>
    <t>Внедрены и реализуются инструменты Регионального экспортного стандарта 2.0 (2023 год -13 ед., 2024 год - 13 ед., 2025 год - 15 ед.)</t>
  </si>
  <si>
    <t>Иные межбюджетные трансферты из областного бюджета на предоставление грантов местным бюджетам в целях содействия достижению и (или) поощрения достижения наилучших значений показателей деятельности органов местного самоуправления городских и муниципальных округов, муниципальных районов Мурманской области</t>
  </si>
  <si>
    <t>Субвенции из областного бюджета местным бюджетам на осуществление органами местного самоуправления муниципальных образований Мурманской области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t>
  </si>
  <si>
    <t>Государственная поддержка общественных инициатив и проектов юридических лиц (за исключением некоммерческих организаций, являющихся государственными (муниципальными) учреждениями) и индивидуальных предпринимателей, направленных на развитие туристской инфраструктуры</t>
  </si>
  <si>
    <t>Действующая редакция</t>
  </si>
  <si>
    <t>Предлагаемая редакция</t>
  </si>
  <si>
    <t>Причины внесения изменений</t>
  </si>
  <si>
    <t>2.3.8.</t>
  </si>
  <si>
    <t>В 2022 г. - проведение не менее 3 мероприятий в год;
В 2023 - 2024 г.г. - проведение не менее 1 мероприятия в год</t>
  </si>
  <si>
    <t>Предоставление грантов:
2021 год - не менее 22 СМСП;
2022-2023 год - не менее 16 СМСП;
2024 год - не менее 2 СМСП</t>
  </si>
  <si>
    <t>2.3.5.</t>
  </si>
  <si>
    <t>2.3.6.</t>
  </si>
  <si>
    <t>2.3.7.</t>
  </si>
  <si>
    <t>2.3.3.</t>
  </si>
  <si>
    <t>2.3.4.</t>
  </si>
  <si>
    <t>Субсидия некоммерческим организациям, осуществляющим функции торгово-промышленных палат</t>
  </si>
  <si>
    <t>Обеспечение организации и проведения не менее 1 мероприятия в год</t>
  </si>
  <si>
    <t>2.3.9.</t>
  </si>
  <si>
    <t>ОМ 3.3.</t>
  </si>
  <si>
    <t>0.2. Объем инвестиций в основной капитал (без бюджетных средств)
3.2. Количество инвестиционных проектов, поддержанных путем софинансирования строительства (реконструкции) объектов обеспечивающей инфраструктуры, с длительным сроком окупаемости
3.1. Объем туристского потока в Мурманской области</t>
  </si>
  <si>
    <t>3.3.1.</t>
  </si>
  <si>
    <t xml:space="preserve">Технологическое присоединение к сетям электроснабжения, водоотведения и водоснабжения </t>
  </si>
  <si>
    <t>2024-2025</t>
  </si>
  <si>
    <t>Министерство энергетики и ЖКХ МО</t>
  </si>
  <si>
    <t>3.3.2.</t>
  </si>
  <si>
    <t>ОМ 3.4.</t>
  </si>
  <si>
    <t>Основное мероприятие 4. Эксплуатация регионального центра здоровья и отдыха "Арктический акватермальный физкультурно-оздоровительный комплекс"</t>
  </si>
  <si>
    <t>3.4.1.</t>
  </si>
  <si>
    <t>Плата концедента в рамках концессионного соглашения в отношении создания и эксплуатации регионального центра здоровья и отдыха "Арктический акватермальный физкультурно-оздоровительный комплекс"</t>
  </si>
  <si>
    <t>ОМ 3.5.</t>
  </si>
  <si>
    <t>Основное мероприятие 5. Создание инженерной инфраструктуры при реализации инвестиционного проекта "Строительство туристического кластера в г. Кировск Мурманской области"</t>
  </si>
  <si>
    <t>3.5.1.</t>
  </si>
  <si>
    <t>В 2024 году проведены работы по технологическому присоединению к сетям электроснабжения, водоотведения и водоснабжения (заключены договоры о подключении (технологическом присоединении), оформлена разрешительная и проектная документация, выполнены строительные и электромонтажные работы в соответствии с ТУ).
В 2025 году в г. Кировске в районе ул. Олимпийская д. 87 и переулка Нагорный осуществлено технологическое присоединение к сетям:
- электроснабжения - 10 МВт;
- водоотведения – 350 м куб./ сут.;
- водоснабжения – 1000 м куб./ сут.</t>
  </si>
  <si>
    <r>
      <t xml:space="preserve">В 2024 году предоставлен капитальный грант на технологическое присоединение к сетям электроснабжения, водоотведения и водоснабжения в рамках концессионного соглашения в отношении создания и эксплуатации регионального центра здоровья и отдыха "Арктический акватермальный физкультурно-оздоровительный комплекс".
В 2025 году в районе ул. Подгорная г. Мурманск осуществлено технологическое присоединение к сетям:
- электроснабжения - 10 МВт;
- водоотведения – 200 м куб./ сут.;
- водоснабжения – 200 м куб./ сут.                                                                                                                                                                                                                                                                                                </t>
    </r>
    <r>
      <rPr>
        <sz val="8"/>
        <color rgb="FFFF0000"/>
        <rFont val="Times New Roman"/>
        <family val="1"/>
        <charset val="204"/>
      </rPr>
      <t/>
    </r>
  </si>
  <si>
    <t xml:space="preserve">Обеспечена выплата платы концедента на эксплуотацию объекта </t>
  </si>
  <si>
    <t>Подпрограмма 3. Развитие туризма</t>
  </si>
  <si>
    <t>№</t>
  </si>
  <si>
    <t>2022-2025</t>
  </si>
  <si>
    <t>Министерство строительства Мурманской области, Министерство энергетики и ЖКХ МО</t>
  </si>
  <si>
    <t xml:space="preserve">В 2024 году предоставлен капитальный грант на строительство объекта в рамках концессионного соглашения в отношении создания и эксплуатации регионального центра здоровья и отдыха "Арктический акватермальный физкультурно-оздоровительный комплекс".
Построен и в 2026 году введен в эксплуатацию объект туристской инфраструктуры - Акватермальный комплекс в г. Мурманске в районе ул. Подгорная (региональный центр здоровья и отдыха «Арктический акватермальный физкультурно-оздоровительный комплекс»).                                                                                                              </t>
  </si>
  <si>
    <t>Обеспечена поддержка не менее 11 предпринимательских инициатив, направленных на развитие туристской инфраструктуры, в том числе: 
- на обустройство и развитие национальных туристских маршрутов на территории Мурманской области, не менее 3-х предпринимательских инициатив на общую сумму 21 млн. руб.;
 - на развитие инфраструктуры туризма в рамках проектов юридических лиц и индивидуальных предпринимателей, в том числе приобретение туристского оборудования, используемого в целях обеспечения эксплуатации туристских объектов, объектов туристского показа, приобретение оборудования для туристских информационных центров, пунктов проката,  не менее 5-ти предпинимательских инициатив на общую  сумму 16,6 млн. руб;
- на создание круглогодичных объектов кемпинг-размещения,используемых для организации пребывания (ночлега),  не менее 3-х предпринимательских инициатив на общую сумму 15 млн. руб.</t>
  </si>
  <si>
    <t>Количество поддержанных предприятий и (или) проектов: в 2022 году - не менее 2</t>
  </si>
  <si>
    <t>Таблица № 11а</t>
  </si>
  <si>
    <t>Справка о внесении изменений в показатели государственной программы Мурманской области «Экономический потенциал»</t>
  </si>
  <si>
    <t>Наименование государственной программы, подпрограммы, показателя</t>
  </si>
  <si>
    <t>Наименование показателя (указывается в случае изменений)</t>
  </si>
  <si>
    <t>факт</t>
  </si>
  <si>
    <t>план</t>
  </si>
  <si>
    <t>Государственная программа "Экономический потенциал"</t>
  </si>
  <si>
    <t>4.2</t>
  </si>
  <si>
    <t>Количество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</si>
  <si>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Комитет по туризму Мурманской области, Министерство строительства Мурманской области, Министерство энергетики и жилищно-коммунального хозяйства Мурманской области, НМКК "ФОРМАП" (фонд), АНО "Туристский информационный центр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 Автономная некоммерческая организация «Агентство по проведению спортивно-массовых и культурно-зрелищных мероприятий «СпортКульт51»</t>
  </si>
  <si>
    <t>Проведение не менее 4 (в 2024 году - не менее 5)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</si>
  <si>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Корректировка показателя в связи с отменой проведения на территории Мурманской области встречи Министров транспорта стран БРИКС</t>
  </si>
  <si>
    <t>2023 год: обеспечение организации и проведения не менее 4 мероприятий:
- ярмарка «На Севере - Тепло!»; 
- ярмарка «На Севере – Вкусно!», приуроченная ко Дню города Мурманска;
- организация участия Мурманской области в «Международной выставке-форуме «Россия» в г. Москва;
- организация участия Мурманской области в мероприятии по подготовке и проведению Дней Мурманской области в Совете Федерации Федерального Собрания Российской Федерации
2024 год: обеспечение организации и проведения не менее 6 мероприятий:
- ярмарка «На Севере - Тепло!»; 
- ярмарка «На Севере – Весна!»;  
- выставка-ярмарка «На Севере – Светло!»;  
- ярмарка «На Севере – День Знаний!»;  
- ярмарка «На Севере – Вкусно!», приуроченной ко Дню города Мурманска; 
- организация участия Мурманской области в «Международной выставке-форуме «Россия» в г. Москва,  перенос экспозиции в г. Мурманск, в том числе демонтаж экспозиции в г. Москва, транспортировка и монтаж в г. Мурманск
2025-2026 годы: обеспечение организации и проведения не менее 5 мероприятий:
- ярмарка «На Севере - Тепло!»; 
- ярмарка «На Севере – Весна!»;  
- выставка-ярмарка «На Севере – Светло!»;  
- ярмарка «На Севере – День Знаний!»;  
- оформление ярмарочной площадки «На Севере – Вкусно!», приуроченной ко Дню города Мурманска</t>
  </si>
  <si>
    <t>Создание системы мониторинга мероприятий, включенных в план приоритетных направлений развития Мурманской области, позволяющей обеспечить регулярную актуализацию информации о статусе выполнения мероприятий, оценивать эффекты от их реализации, прогнозировать риски, а также реализация мероприятий, направленных на организацию разработки (корректировки) и реализации плана (планов, программ) мероприятий по приоритетным направлениям</t>
  </si>
  <si>
    <t xml:space="preserve">Технологическое присоединение к сетям электроснабжения, теплоснабжения, водоснабжения и водоотведения </t>
  </si>
  <si>
    <t>Основное мероприятие 3. Создание инженерной и туристской инфраструктуры в рамках концессионного соглашения при реализации инвестиционного проекта "Строительство туристического кластера в городе Мурманске"</t>
  </si>
  <si>
    <t>ОМ 1.7.</t>
  </si>
  <si>
    <t>1.7.1.</t>
  </si>
  <si>
    <t>Основное мероприятие 7. Создание инженерной инфраструктуры для обеспечения жилой, социальной и иной инфраструктурой проектов по развитию порта Мурманск</t>
  </si>
  <si>
    <t>0.2. Объем инвестиций в основной капитал (за исключением бюджетных средств)</t>
  </si>
  <si>
    <t>Технологическое присоединение к сетям электроснабжения и теплоснабжения объектов социальной инфраструктуры при реализации инвестиционных проектов по строительству угольного перегрузочного терминала «Лавна» и объектов «СМТК. ЗТЛУ»: Многоквартирные жилые дома со встроенными помещениями, автостоянка. 1, 2, 3 очереди</t>
  </si>
  <si>
    <t>В 2024 году доведены средства до заказчика работ.
В 2025 году осуществлено технологическое присоединение к сетям:
- электроснабжения - 3,241 МВт;
- теплоснабжения – 5,2 Гкал/ час</t>
  </si>
  <si>
    <t>ОМ 3.6.</t>
  </si>
  <si>
    <t>Основное мероприятие 6. Создание инженерной и транспортной инфраструктуры для обеспечения реализации инвестиционных проектов по строительству коллективных средств размещения в районе туристско-рекреационной зоны по ул. Ботанический сад в городе Кировске ("Поле Умецкого")</t>
  </si>
  <si>
    <t>3.6.1.</t>
  </si>
  <si>
    <t>3.6.2.</t>
  </si>
  <si>
    <t>3.6.3.</t>
  </si>
  <si>
    <t>2025-2026</t>
  </si>
  <si>
    <t>3.1. Объем туристского потока в Мурманской области</t>
  </si>
  <si>
    <t>Министерство энергетики и ЖКХ МО, Министерство транспорта и дорожного хозяйства Мурманской области</t>
  </si>
  <si>
    <t>Строительство сетей и объектов электроснабжения, водоснабжения, водоотведения и теплоснабжения</t>
  </si>
  <si>
    <t>Обеспечено строительство сетей и объектов электроснабжения, водоснабжения, водоотведения и теплоснабжения теплоснабжения, в 2026 году выданы разрешения на допуск в эксплуатацию объектов</t>
  </si>
  <si>
    <t>Технологическое присоединение к сетям водоснабжения, водоотведения, теплоснабжения и электроснабжения</t>
  </si>
  <si>
    <t>Проведены работы по технологическому присоединению к сетям водоснабжения, водоотведения, теплоснабжения и электроснабжения.
В 2025 году осуществлено технологическое присоединение к сетям:
- водоснабжения – 272 м куб./ сут;
- водоотведения – 272 м куб./ сут.;
- теплоснабжения – 27,5 Гкал/ час;
- электроснабжения - 1400 кВт</t>
  </si>
  <si>
    <t>Строительство автодороги</t>
  </si>
  <si>
    <t>Строительство автодороги общей протяженностью 993 м, в 2026 г. техническая готовность объекта - 100 %</t>
  </si>
  <si>
    <t>2022-2023, 2025</t>
  </si>
  <si>
    <t>Изготовление информационных носителей: в 2021-2022 годах - не менее 1500; в 2023 году - не менее 50; в 2024 - не менее 100; в 2025-2026 годах - не менее 1500</t>
  </si>
  <si>
    <t>Создание / строительство объекта туристской инфраструктуры - Акватермальный комплекс</t>
  </si>
  <si>
    <t>Приложение к приказу Министерства развития Арктики и экономики Мурманской области
от 25.12.2024 № 322-ОД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</si>
</sst>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0000"/>
  </numFmts>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rgb="FF9C0006"/>
      <name val="Calibri"/>
      <family val="2"/>
      <charset val="204"/>
      <scheme val="minor"/>
    </font>
    <font>
      <sz val="8"/>
      <name val="Times New Roman"/>
      <family val="1"/>
      <charset val="204"/>
    </font>
    <font>
      <b/>
      <sz val="8"/>
      <name val="Times New Roman"/>
      <family val="1"/>
      <charset val="204"/>
    </font>
    <font>
      <sz val="11"/>
      <name val="Calibri"/>
      <family val="2"/>
      <charset val="204"/>
      <scheme val="minor"/>
    </font>
    <font>
      <b/>
      <sz val="11"/>
      <name val="Calibri"/>
      <family val="2"/>
      <charset val="204"/>
      <scheme val="minor"/>
    </font>
    <font>
      <sz val="8"/>
      <name val="Calibri"/>
      <family val="2"/>
      <charset val="204"/>
      <scheme val="minor"/>
    </font>
    <font>
      <strike/>
      <sz val="8"/>
      <name val="Times New Roman"/>
      <family val="1"/>
      <charset val="204"/>
    </font>
    <font>
      <sz val="8"/>
      <name val="Times New Roman"/>
      <family val="1"/>
    </font>
    <font>
      <b/>
      <sz val="12"/>
      <name val="Times New Roman"/>
      <family val="1"/>
      <charset val="204"/>
    </font>
    <font>
      <strike/>
      <sz val="11"/>
      <name val="Calibri"/>
      <family val="2"/>
      <charset val="204"/>
      <scheme val="minor"/>
    </font>
    <font>
      <sz val="11"/>
      <name val="Times New Roman"/>
      <family val="1"/>
      <charset val="204"/>
    </font>
    <font>
      <sz val="8"/>
      <color theme="1"/>
      <name val="Times New Roman"/>
      <family val="1"/>
      <charset val="204"/>
    </font>
    <font>
      <sz val="11"/>
      <color theme="1"/>
      <name val="Calibri"/>
      <family val="2"/>
      <scheme val="minor"/>
    </font>
    <font>
      <sz val="8"/>
      <name val="Calibri"/>
      <family val="2"/>
      <scheme val="minor"/>
    </font>
    <font>
      <sz val="11"/>
      <name val="Calibri"/>
      <family val="2"/>
      <scheme val="minor"/>
    </font>
    <font>
      <b/>
      <sz val="8"/>
      <color theme="1"/>
      <name val="Times New Roman"/>
      <family val="1"/>
      <charset val="204"/>
    </font>
    <font>
      <sz val="8"/>
      <color rgb="FFFF0000"/>
      <name val="Times New Roman"/>
      <family val="1"/>
      <charset val="204"/>
    </font>
    <font>
      <sz val="11"/>
      <color rgb="FFFF0000"/>
      <name val="Calibri"/>
      <family val="2"/>
      <scheme val="minor"/>
    </font>
    <font>
      <sz val="9"/>
      <color theme="1"/>
      <name val="Times New Roman"/>
      <family val="1"/>
      <charset val="204"/>
    </font>
    <font>
      <b/>
      <sz val="12"/>
      <color theme="1"/>
      <name val="Times New Roman"/>
      <family val="1"/>
      <charset val="204"/>
    </font>
    <font>
      <sz val="10"/>
      <name val="Times New Roman"/>
      <family val="1"/>
      <charset val="204"/>
    </font>
    <font>
      <u/>
      <sz val="11"/>
      <color theme="10"/>
      <name val="Calibri"/>
      <family val="2"/>
      <charset val="204"/>
      <scheme val="minor"/>
    </font>
    <font>
      <b/>
      <sz val="9"/>
      <color theme="1"/>
      <name val="Times New Roman"/>
      <family val="1"/>
      <charset val="204"/>
    </font>
  </fonts>
  <fills count="10">
    <fill>
      <patternFill patternType="none"/>
    </fill>
    <fill>
      <patternFill patternType="gray125"/>
    </fill>
    <fill>
      <patternFill patternType="solid">
        <fgColor rgb="FFCCFFCC"/>
        <bgColor indexed="64"/>
      </patternFill>
    </fill>
    <fill>
      <patternFill patternType="solid">
        <fgColor rgb="FFFFC7CE"/>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4" fillId="3" borderId="0" applyNumberFormat="0" applyBorder="0" applyAlignment="0" applyProtection="0"/>
    <xf numFmtId="0" fontId="16" fillId="0" borderId="0"/>
    <xf numFmtId="0" fontId="25" fillId="0" borderId="0" applyNumberFormat="0" applyFill="0" applyBorder="0" applyAlignment="0" applyProtection="0"/>
  </cellStyleXfs>
  <cellXfs count="283">
    <xf numFmtId="0" fontId="0" fillId="0" borderId="0" xfId="0"/>
    <xf numFmtId="164" fontId="6" fillId="2" borderId="1" xfId="0" applyNumberFormat="1" applyFont="1" applyFill="1" applyBorder="1" applyAlignment="1">
      <alignment horizontal="right" vertical="center" wrapText="1"/>
    </xf>
    <xf numFmtId="164" fontId="5" fillId="0" borderId="1" xfId="0" applyNumberFormat="1" applyFont="1" applyFill="1" applyBorder="1" applyAlignment="1">
      <alignment horizontal="right" vertical="center" wrapText="1"/>
    </xf>
    <xf numFmtId="164" fontId="5" fillId="0" borderId="1" xfId="0" applyNumberFormat="1" applyFont="1" applyFill="1" applyBorder="1" applyAlignment="1">
      <alignment horizontal="right" vertical="center"/>
    </xf>
    <xf numFmtId="164" fontId="6" fillId="0" borderId="1" xfId="0" applyNumberFormat="1" applyFont="1" applyFill="1" applyBorder="1" applyAlignment="1">
      <alignment horizontal="right" vertical="center" wrapText="1"/>
    </xf>
    <xf numFmtId="164" fontId="5" fillId="0" borderId="1" xfId="1" applyNumberFormat="1" applyFont="1" applyFill="1" applyBorder="1" applyAlignment="1">
      <alignment horizontal="right" vertical="center" wrapText="1"/>
    </xf>
    <xf numFmtId="164" fontId="11" fillId="0" borderId="1" xfId="0" applyNumberFormat="1" applyFont="1" applyFill="1" applyBorder="1" applyAlignment="1">
      <alignment horizontal="right" vertical="center" wrapText="1"/>
    </xf>
    <xf numFmtId="0" fontId="6" fillId="2" borderId="1" xfId="0" applyFont="1" applyFill="1" applyBorder="1" applyAlignment="1">
      <alignment horizontal="center" vertical="center" wrapText="1"/>
    </xf>
    <xf numFmtId="164" fontId="5" fillId="2" borderId="1" xfId="0" applyNumberFormat="1" applyFont="1" applyFill="1" applyBorder="1" applyAlignment="1">
      <alignment horizontal="right" vertical="center" wrapText="1"/>
    </xf>
    <xf numFmtId="0" fontId="7" fillId="4" borderId="0" xfId="0" applyFont="1" applyFill="1" applyAlignment="1">
      <alignment horizontal="center"/>
    </xf>
    <xf numFmtId="0" fontId="7" fillId="4" borderId="0" xfId="0" applyFont="1" applyFill="1"/>
    <xf numFmtId="0" fontId="7" fillId="4" borderId="0" xfId="0" applyFont="1" applyFill="1" applyAlignment="1">
      <alignment horizontal="center" vertical="top"/>
    </xf>
    <xf numFmtId="164" fontId="7" fillId="4" borderId="0" xfId="0" applyNumberFormat="1" applyFont="1" applyFill="1" applyAlignment="1">
      <alignment horizontal="center" vertical="top"/>
    </xf>
    <xf numFmtId="4" fontId="7" fillId="4" borderId="0" xfId="0" applyNumberFormat="1" applyFont="1" applyFill="1" applyAlignment="1">
      <alignment horizontal="center" vertical="top"/>
    </xf>
    <xf numFmtId="0" fontId="13" fillId="4" borderId="0" xfId="0" applyFont="1" applyFill="1" applyAlignment="1">
      <alignment horizontal="left" vertical="center"/>
    </xf>
    <xf numFmtId="0" fontId="14" fillId="4" borderId="0" xfId="0" applyFont="1" applyFill="1" applyAlignment="1">
      <alignment horizontal="left" vertical="top"/>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6" fillId="5" borderId="1" xfId="0" applyNumberFormat="1" applyFont="1" applyFill="1" applyBorder="1" applyAlignment="1">
      <alignment horizontal="right" vertical="center" wrapText="1"/>
    </xf>
    <xf numFmtId="0" fontId="5" fillId="5" borderId="1" xfId="0" applyFont="1" applyFill="1" applyBorder="1" applyAlignment="1">
      <alignment horizontal="center" vertical="center" wrapText="1"/>
    </xf>
    <xf numFmtId="164" fontId="5" fillId="5" borderId="1" xfId="0" applyNumberFormat="1" applyFont="1" applyFill="1" applyBorder="1" applyAlignment="1">
      <alignment horizontal="right" vertical="center" wrapText="1"/>
    </xf>
    <xf numFmtId="0" fontId="6" fillId="6" borderId="1" xfId="0" applyFont="1" applyFill="1" applyBorder="1" applyAlignment="1">
      <alignment horizontal="center" vertical="center" wrapText="1"/>
    </xf>
    <xf numFmtId="164" fontId="6" fillId="6" borderId="1" xfId="0" applyNumberFormat="1" applyFont="1" applyFill="1" applyBorder="1" applyAlignment="1">
      <alignment horizontal="right" vertical="center" wrapText="1"/>
    </xf>
    <xf numFmtId="0" fontId="5" fillId="6" borderId="1" xfId="0" applyFont="1" applyFill="1" applyBorder="1" applyAlignment="1">
      <alignment horizontal="center" vertical="center" wrapText="1"/>
    </xf>
    <xf numFmtId="164" fontId="5" fillId="6" borderId="1" xfId="0" applyNumberFormat="1" applyFont="1" applyFill="1" applyBorder="1" applyAlignment="1">
      <alignment horizontal="right" vertical="center" wrapText="1"/>
    </xf>
    <xf numFmtId="164" fontId="11" fillId="6" borderId="1" xfId="0" applyNumberFormat="1" applyFont="1" applyFill="1" applyBorder="1" applyAlignment="1">
      <alignment horizontal="right" vertical="center" wrapText="1"/>
    </xf>
    <xf numFmtId="164" fontId="5" fillId="5" borderId="1" xfId="0" applyNumberFormat="1" applyFont="1" applyFill="1" applyBorder="1" applyAlignment="1">
      <alignment horizontal="right" vertical="center"/>
    </xf>
    <xf numFmtId="164" fontId="5"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6" fillId="7" borderId="1" xfId="0" applyNumberFormat="1" applyFont="1" applyFill="1" applyBorder="1" applyAlignment="1">
      <alignment horizontal="right" vertical="center" wrapText="1"/>
    </xf>
    <xf numFmtId="0" fontId="5" fillId="7" borderId="1" xfId="0" applyFont="1" applyFill="1" applyBorder="1" applyAlignment="1">
      <alignment horizontal="center" vertical="center" wrapText="1"/>
    </xf>
    <xf numFmtId="164" fontId="5" fillId="7" borderId="1" xfId="0" applyNumberFormat="1" applyFont="1" applyFill="1" applyBorder="1" applyAlignment="1">
      <alignment horizontal="right" vertical="center" wrapText="1"/>
    </xf>
    <xf numFmtId="164" fontId="5" fillId="4"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64" fontId="0" fillId="0" borderId="0" xfId="0" applyNumberFormat="1"/>
    <xf numFmtId="0" fontId="5" fillId="4" borderId="1" xfId="0" applyFont="1" applyFill="1" applyBorder="1" applyAlignment="1">
      <alignment horizontal="center" vertical="center" wrapText="1"/>
    </xf>
    <xf numFmtId="164" fontId="5" fillId="4" borderId="1" xfId="0" applyNumberFormat="1" applyFont="1" applyFill="1" applyBorder="1" applyAlignment="1">
      <alignment horizontal="right" vertical="center"/>
    </xf>
    <xf numFmtId="4" fontId="5" fillId="0" borderId="1" xfId="0" applyNumberFormat="1" applyFont="1" applyFill="1" applyBorder="1" applyAlignment="1">
      <alignment horizontal="right"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xf numFmtId="0" fontId="3" fillId="0" borderId="0" xfId="0" applyFont="1" applyAlignment="1">
      <alignment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164" fontId="5" fillId="8" borderId="1" xfId="0" applyNumberFormat="1" applyFont="1" applyFill="1" applyBorder="1" applyAlignment="1">
      <alignment horizontal="right" vertical="center" wrapText="1"/>
    </xf>
    <xf numFmtId="43" fontId="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164" fontId="15" fillId="0" borderId="0" xfId="0" applyNumberFormat="1" applyFont="1"/>
    <xf numFmtId="0" fontId="5" fillId="0" borderId="1" xfId="0" applyFont="1" applyFill="1" applyBorder="1" applyAlignment="1">
      <alignment horizontal="center" vertical="center" wrapText="1"/>
    </xf>
    <xf numFmtId="164" fontId="6" fillId="4" borderId="1" xfId="0" applyNumberFormat="1" applyFont="1" applyFill="1" applyBorder="1" applyAlignment="1">
      <alignment horizontal="right" vertical="center" wrapText="1"/>
    </xf>
    <xf numFmtId="0" fontId="19" fillId="4" borderId="1" xfId="0" applyFont="1" applyFill="1" applyBorder="1" applyAlignment="1">
      <alignment horizontal="center" vertical="center" wrapText="1"/>
    </xf>
    <xf numFmtId="164" fontId="19" fillId="4" borderId="1" xfId="0" applyNumberFormat="1" applyFont="1" applyFill="1" applyBorder="1" applyAlignment="1">
      <alignment horizontal="right" vertical="center" wrapText="1"/>
    </xf>
    <xf numFmtId="0" fontId="15" fillId="4" borderId="1" xfId="0" applyFont="1" applyFill="1" applyBorder="1" applyAlignment="1">
      <alignment horizontal="center" vertical="center" wrapText="1"/>
    </xf>
    <xf numFmtId="164" fontId="15" fillId="4"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4" fontId="15" fillId="4" borderId="0" xfId="0" applyNumberFormat="1" applyFont="1" applyFill="1" applyAlignment="1">
      <alignment horizontal="right"/>
    </xf>
    <xf numFmtId="164" fontId="15" fillId="4" borderId="0" xfId="0" applyNumberFormat="1" applyFont="1" applyFill="1" applyAlignment="1">
      <alignment horizontal="right" vertical="center"/>
    </xf>
    <xf numFmtId="164" fontId="11" fillId="4"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3" fillId="0" borderId="0" xfId="0" applyFont="1" applyAlignment="1">
      <alignment horizontal="right"/>
    </xf>
    <xf numFmtId="0" fontId="24" fillId="4" borderId="1"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1" xfId="3" applyFont="1" applyFill="1" applyBorder="1" applyAlignment="1">
      <alignment horizontal="center" vertical="center" wrapText="1"/>
    </xf>
    <xf numFmtId="0" fontId="24" fillId="0" borderId="1" xfId="3" applyFont="1" applyFill="1" applyBorder="1" applyAlignment="1">
      <alignment horizontal="center" vertical="center" wrapText="1"/>
    </xf>
    <xf numFmtId="0" fontId="24" fillId="0" borderId="1" xfId="0" applyFont="1" applyFill="1" applyBorder="1" applyAlignment="1">
      <alignment horizontal="center" vertical="center" wrapText="1"/>
    </xf>
    <xf numFmtId="0" fontId="22" fillId="9" borderId="1" xfId="0" applyFont="1" applyFill="1" applyBorder="1" applyAlignment="1">
      <alignment vertical="center" wrapText="1"/>
    </xf>
    <xf numFmtId="49" fontId="24" fillId="0" borderId="1" xfId="0" applyNumberFormat="1" applyFont="1" applyFill="1" applyBorder="1" applyAlignment="1">
      <alignment horizontal="center" vertical="center" wrapText="1"/>
    </xf>
    <xf numFmtId="0" fontId="24" fillId="4" borderId="1" xfId="0" applyFont="1" applyFill="1" applyBorder="1" applyAlignment="1">
      <alignment horizontal="left" vertical="top" wrapText="1"/>
    </xf>
    <xf numFmtId="0" fontId="24" fillId="4"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3" xfId="0" applyFont="1" applyFill="1" applyBorder="1" applyAlignment="1">
      <alignment horizontal="left" vertical="top" wrapText="1"/>
    </xf>
    <xf numFmtId="0" fontId="15" fillId="0" borderId="1" xfId="0" applyFont="1" applyFill="1" applyBorder="1" applyAlignment="1">
      <alignment horizontal="center" vertical="center" wrapText="1"/>
    </xf>
    <xf numFmtId="164" fontId="15"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64" fontId="15" fillId="0" borderId="0" xfId="0" applyNumberFormat="1" applyFont="1" applyFill="1" applyAlignment="1">
      <alignment horizontal="right"/>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0"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0" fillId="0" borderId="3" xfId="0" applyFill="1" applyBorder="1" applyAlignment="1">
      <alignment horizontal="left" vertical="center"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0" fillId="0" borderId="3" xfId="0" applyFill="1" applyBorder="1" applyAlignment="1">
      <alignment horizontal="left" vertical="top"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0" fillId="2" borderId="3" xfId="0" applyFill="1" applyBorder="1" applyAlignment="1">
      <alignment horizontal="left" vertical="center" wrapText="1"/>
    </xf>
    <xf numFmtId="0" fontId="14" fillId="4" borderId="0" xfId="0" applyFont="1" applyFill="1" applyAlignment="1">
      <alignment horizontal="left" vertical="top" wrapText="1"/>
    </xf>
    <xf numFmtId="0" fontId="7" fillId="4" borderId="0" xfId="0" applyFont="1" applyFill="1" applyAlignment="1">
      <alignment wrapText="1"/>
    </xf>
    <xf numFmtId="0" fontId="5" fillId="0" borderId="3" xfId="0" applyFont="1" applyFill="1" applyBorder="1" applyAlignment="1">
      <alignment horizontal="left" vertical="center" wrapText="1"/>
    </xf>
    <xf numFmtId="0" fontId="5" fillId="2" borderId="3" xfId="0" applyFont="1" applyFill="1" applyBorder="1" applyAlignment="1">
      <alignment horizontal="left" vertical="center" wrapText="1"/>
    </xf>
    <xf numFmtId="3" fontId="5" fillId="2" borderId="2" xfId="0" applyNumberFormat="1"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3" fontId="5" fillId="2" borderId="3" xfId="0" applyNumberFormat="1" applyFont="1" applyFill="1" applyBorder="1" applyAlignment="1">
      <alignment horizontal="center" vertical="center" wrapText="1"/>
    </xf>
    <xf numFmtId="3" fontId="5" fillId="0" borderId="2" xfId="0" applyNumberFormat="1" applyFont="1" applyFill="1" applyBorder="1" applyAlignment="1">
      <alignment horizontal="left" vertical="center" wrapText="1"/>
    </xf>
    <xf numFmtId="3" fontId="5" fillId="0" borderId="4" xfId="0" applyNumberFormat="1" applyFont="1" applyFill="1" applyBorder="1" applyAlignment="1">
      <alignment horizontal="left" vertical="center" wrapText="1"/>
    </xf>
    <xf numFmtId="3" fontId="5" fillId="0" borderId="3" xfId="0" applyNumberFormat="1" applyFont="1" applyFill="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18" fillId="0" borderId="3" xfId="0" applyFont="1" applyFill="1" applyBorder="1" applyAlignment="1">
      <alignment horizontal="left" vertical="center" wrapText="1"/>
    </xf>
    <xf numFmtId="0" fontId="18" fillId="0" borderId="3"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3" fontId="5" fillId="0" borderId="2" xfId="0" applyNumberFormat="1" applyFont="1" applyFill="1" applyBorder="1" applyAlignment="1">
      <alignment horizontal="left" vertical="top" wrapText="1"/>
    </xf>
    <xf numFmtId="0" fontId="7" fillId="0" borderId="4" xfId="0" applyFont="1" applyFill="1" applyBorder="1" applyAlignment="1">
      <alignment horizontal="left" vertical="top" wrapText="1"/>
    </xf>
    <xf numFmtId="0" fontId="0" fillId="0" borderId="3" xfId="0" applyBorder="1" applyAlignment="1">
      <alignment horizontal="left" vertical="top" wrapText="1"/>
    </xf>
    <xf numFmtId="0" fontId="0" fillId="0" borderId="3" xfId="0" applyFill="1" applyBorder="1" applyAlignment="1">
      <alignment horizontal="center" vertical="center" wrapText="1"/>
    </xf>
    <xf numFmtId="3" fontId="5" fillId="4" borderId="2" xfId="0" applyNumberFormat="1" applyFont="1" applyFill="1" applyBorder="1" applyAlignment="1">
      <alignment horizontal="left" vertical="top" wrapText="1"/>
    </xf>
    <xf numFmtId="3" fontId="5" fillId="4" borderId="4" xfId="0" applyNumberFormat="1" applyFont="1" applyFill="1" applyBorder="1" applyAlignment="1">
      <alignment horizontal="left" vertical="top" wrapText="1"/>
    </xf>
    <xf numFmtId="0" fontId="18" fillId="4" borderId="3" xfId="0" applyFont="1" applyFill="1" applyBorder="1" applyAlignment="1">
      <alignment horizontal="left" vertical="top" wrapText="1"/>
    </xf>
    <xf numFmtId="3" fontId="5" fillId="0" borderId="4" xfId="0" applyNumberFormat="1" applyFont="1" applyFill="1" applyBorder="1" applyAlignment="1">
      <alignment horizontal="left" vertical="top" wrapText="1"/>
    </xf>
    <xf numFmtId="0" fontId="18" fillId="0" borderId="3" xfId="0" applyFont="1" applyFill="1" applyBorder="1" applyAlignment="1">
      <alignment horizontal="left" vertical="top" wrapText="1"/>
    </xf>
    <xf numFmtId="165" fontId="10" fillId="2" borderId="2" xfId="0" applyNumberFormat="1" applyFont="1" applyFill="1" applyBorder="1" applyAlignment="1">
      <alignment horizontal="left" vertical="center" wrapText="1"/>
    </xf>
    <xf numFmtId="165" fontId="10" fillId="2" borderId="4" xfId="0" applyNumberFormat="1" applyFont="1" applyFill="1" applyBorder="1" applyAlignment="1">
      <alignment horizontal="left" vertical="center" wrapText="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3" xfId="0" applyFont="1" applyFill="1" applyBorder="1" applyAlignment="1">
      <alignment horizontal="left" vertical="center" wrapText="1"/>
    </xf>
    <xf numFmtId="0" fontId="13" fillId="6" borderId="2"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3"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5" fillId="5" borderId="4" xfId="0" applyFont="1" applyFill="1" applyBorder="1" applyAlignment="1">
      <alignment horizontal="left" vertical="center" wrapText="1"/>
    </xf>
    <xf numFmtId="0" fontId="11" fillId="5" borderId="2"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4" xfId="0" applyFont="1" applyFill="1" applyBorder="1" applyAlignment="1">
      <alignment horizontal="left" vertical="center" wrapText="1"/>
    </xf>
    <xf numFmtId="0" fontId="18" fillId="4" borderId="3" xfId="0" applyFont="1" applyFill="1" applyBorder="1" applyAlignment="1">
      <alignment horizontal="left" vertical="center" wrapText="1"/>
    </xf>
    <xf numFmtId="164" fontId="13" fillId="6" borderId="2" xfId="0" applyNumberFormat="1" applyFont="1" applyFill="1" applyBorder="1" applyAlignment="1">
      <alignment horizontal="left" vertical="center" wrapText="1"/>
    </xf>
    <xf numFmtId="164" fontId="13" fillId="6" borderId="4" xfId="0" applyNumberFormat="1" applyFont="1" applyFill="1" applyBorder="1" applyAlignment="1">
      <alignment horizontal="left" vertical="center" wrapText="1"/>
    </xf>
    <xf numFmtId="0" fontId="13" fillId="6" borderId="4" xfId="0" applyFont="1" applyFill="1" applyBorder="1" applyAlignment="1">
      <alignment horizontal="left" vertical="center" wrapText="1"/>
    </xf>
    <xf numFmtId="0" fontId="0" fillId="5" borderId="3" xfId="0" applyFill="1" applyBorder="1" applyAlignment="1">
      <alignment horizontal="left" vertical="center" wrapText="1"/>
    </xf>
    <xf numFmtId="0" fontId="5" fillId="5" borderId="2" xfId="0" applyFont="1" applyFill="1" applyBorder="1" applyAlignment="1">
      <alignment horizontal="left" vertical="top" wrapText="1"/>
    </xf>
    <xf numFmtId="0" fontId="5" fillId="5" borderId="4" xfId="0" applyFont="1" applyFill="1" applyBorder="1" applyAlignment="1">
      <alignment horizontal="left" vertical="top" wrapText="1"/>
    </xf>
    <xf numFmtId="0" fontId="18" fillId="5" borderId="3" xfId="0" applyFont="1" applyFill="1" applyBorder="1" applyAlignment="1">
      <alignment horizontal="left" vertical="top" wrapText="1"/>
    </xf>
    <xf numFmtId="0" fontId="5" fillId="7" borderId="2"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2"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2" xfId="0" applyFont="1" applyFill="1" applyBorder="1" applyAlignment="1">
      <alignment horizontal="left" vertical="top" wrapText="1"/>
    </xf>
    <xf numFmtId="0" fontId="5" fillId="7" borderId="4" xfId="0" applyFont="1" applyFill="1" applyBorder="1" applyAlignment="1">
      <alignment horizontal="left" vertical="top" wrapText="1"/>
    </xf>
    <xf numFmtId="0" fontId="18" fillId="7" borderId="3" xfId="0" applyFont="1" applyFill="1" applyBorder="1" applyAlignment="1">
      <alignment horizontal="left" vertical="top" wrapText="1"/>
    </xf>
    <xf numFmtId="0" fontId="18" fillId="0" borderId="3" xfId="0" applyFont="1" applyBorder="1" applyAlignment="1">
      <alignment horizontal="left" vertical="center" wrapText="1"/>
    </xf>
    <xf numFmtId="0" fontId="7" fillId="0" borderId="4" xfId="0" applyFont="1" applyFill="1" applyBorder="1" applyAlignment="1">
      <alignment horizontal="left"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2"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0"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49" fontId="5" fillId="0" borderId="2" xfId="0" applyNumberFormat="1" applyFont="1" applyFill="1" applyBorder="1" applyAlignment="1">
      <alignment horizontal="left" vertical="top" wrapText="1"/>
    </xf>
    <xf numFmtId="49" fontId="5" fillId="0" borderId="4" xfId="0" applyNumberFormat="1" applyFont="1" applyFill="1" applyBorder="1" applyAlignment="1">
      <alignment horizontal="left" vertical="top" wrapText="1"/>
    </xf>
    <xf numFmtId="0" fontId="15" fillId="4" borderId="2" xfId="0" applyFont="1" applyFill="1" applyBorder="1" applyAlignment="1">
      <alignment horizontal="left" vertical="top" wrapText="1"/>
    </xf>
    <xf numFmtId="0" fontId="15" fillId="4" borderId="4" xfId="0" applyFont="1" applyFill="1" applyBorder="1" applyAlignment="1">
      <alignment horizontal="left" vertical="top" wrapText="1"/>
    </xf>
    <xf numFmtId="0" fontId="0" fillId="4" borderId="3" xfId="0" applyFont="1" applyFill="1" applyBorder="1" applyAlignment="1">
      <alignment horizontal="left" vertical="top"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0" fillId="4" borderId="3" xfId="0" applyFill="1" applyBorder="1" applyAlignment="1">
      <alignment horizontal="left" vertical="center" wrapText="1"/>
    </xf>
    <xf numFmtId="0" fontId="5" fillId="0" borderId="2"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2" xfId="1" applyNumberFormat="1" applyFont="1" applyFill="1" applyBorder="1" applyAlignment="1">
      <alignment horizontal="center" vertical="center" wrapText="1"/>
    </xf>
    <xf numFmtId="0" fontId="5" fillId="0" borderId="4" xfId="1" applyNumberFormat="1" applyFont="1" applyFill="1" applyBorder="1" applyAlignment="1">
      <alignment horizontal="center" vertical="center" wrapText="1"/>
    </xf>
    <xf numFmtId="0" fontId="5" fillId="0" borderId="3" xfId="1" applyNumberFormat="1" applyFont="1" applyFill="1" applyBorder="1" applyAlignment="1">
      <alignment horizontal="center" vertical="center" wrapText="1"/>
    </xf>
    <xf numFmtId="0" fontId="5" fillId="0" borderId="2" xfId="1" applyNumberFormat="1" applyFont="1" applyFill="1" applyBorder="1" applyAlignment="1">
      <alignment horizontal="left" vertical="center" wrapText="1"/>
    </xf>
    <xf numFmtId="0" fontId="5" fillId="0" borderId="4" xfId="1" applyNumberFormat="1" applyFont="1" applyFill="1" applyBorder="1" applyAlignment="1">
      <alignment horizontal="left" vertical="center" wrapText="1"/>
    </xf>
    <xf numFmtId="0" fontId="9" fillId="0" borderId="4" xfId="0" applyFont="1" applyFill="1" applyBorder="1" applyAlignment="1">
      <alignment horizontal="left" vertical="center" wrapText="1"/>
    </xf>
    <xf numFmtId="0" fontId="5" fillId="4" borderId="2" xfId="1" applyNumberFormat="1" applyFont="1" applyFill="1" applyBorder="1" applyAlignment="1">
      <alignment horizontal="center" vertical="center" wrapText="1"/>
    </xf>
    <xf numFmtId="0" fontId="5" fillId="4" borderId="4" xfId="1" applyNumberFormat="1" applyFont="1" applyFill="1" applyBorder="1" applyAlignment="1">
      <alignment horizontal="center" vertical="center" wrapText="1"/>
    </xf>
    <xf numFmtId="0" fontId="5" fillId="4" borderId="3" xfId="1" applyNumberFormat="1" applyFont="1" applyFill="1" applyBorder="1" applyAlignment="1">
      <alignment horizontal="center" vertical="center" wrapText="1"/>
    </xf>
    <xf numFmtId="0" fontId="5" fillId="4" borderId="2" xfId="0" applyFont="1" applyFill="1" applyBorder="1" applyAlignment="1">
      <alignment horizontal="left" vertical="top" wrapText="1"/>
    </xf>
    <xf numFmtId="0" fontId="5" fillId="4" borderId="4" xfId="0" applyFont="1" applyFill="1" applyBorder="1" applyAlignment="1">
      <alignment horizontal="left" vertical="top" wrapText="1"/>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4" borderId="3" xfId="0" applyFont="1" applyFill="1" applyBorder="1" applyAlignment="1">
      <alignment horizontal="left" vertical="center" wrapText="1"/>
    </xf>
    <xf numFmtId="0" fontId="7" fillId="5" borderId="4" xfId="0" applyFont="1" applyFill="1" applyBorder="1" applyAlignment="1">
      <alignment horizontal="left" vertical="center" wrapText="1"/>
    </xf>
    <xf numFmtId="0" fontId="1" fillId="0" borderId="3" xfId="0" applyFont="1" applyBorder="1" applyAlignment="1">
      <alignment horizontal="left" vertical="center" wrapText="1"/>
    </xf>
    <xf numFmtId="0" fontId="7" fillId="2"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5" fillId="2" borderId="2"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3" xfId="0" applyFont="1" applyFill="1" applyBorder="1" applyAlignment="1">
      <alignment horizontal="center" vertical="top" wrapText="1"/>
    </xf>
    <xf numFmtId="0" fontId="18" fillId="2" borderId="3" xfId="0" applyFont="1" applyFill="1" applyBorder="1" applyAlignment="1">
      <alignment horizontal="left" vertical="top" wrapText="1"/>
    </xf>
    <xf numFmtId="0" fontId="5" fillId="2" borderId="1" xfId="0" applyFont="1" applyFill="1" applyBorder="1" applyAlignment="1">
      <alignment horizontal="center" vertical="center" wrapText="1"/>
    </xf>
    <xf numFmtId="0" fontId="0" fillId="2" borderId="3" xfId="0" applyFill="1" applyBorder="1" applyAlignment="1">
      <alignment horizontal="left" vertical="top" wrapText="1"/>
    </xf>
    <xf numFmtId="0" fontId="5" fillId="6" borderId="2" xfId="0" applyFont="1" applyFill="1" applyBorder="1" applyAlignment="1">
      <alignment horizontal="center" vertical="top" wrapText="1"/>
    </xf>
    <xf numFmtId="0" fontId="5" fillId="6" borderId="4" xfId="0" applyFont="1" applyFill="1" applyBorder="1" applyAlignment="1">
      <alignment horizontal="center" vertical="top" wrapText="1"/>
    </xf>
    <xf numFmtId="0" fontId="5" fillId="6" borderId="3" xfId="0"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0" fillId="0" borderId="3" xfId="0" applyFill="1" applyBorder="1" applyAlignment="1">
      <alignment horizontal="center" vertical="top" wrapText="1"/>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0" fillId="0" borderId="3" xfId="0" applyBorder="1" applyAlignment="1">
      <alignment horizontal="center" vertical="top" wrapText="1"/>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164" fontId="7" fillId="0" borderId="2" xfId="0"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2" xfId="0" applyFont="1" applyFill="1" applyBorder="1" applyAlignment="1">
      <alignment horizontal="center" vertical="top" wrapText="1"/>
    </xf>
    <xf numFmtId="164" fontId="13" fillId="0" borderId="2" xfId="0" applyNumberFormat="1" applyFont="1" applyFill="1" applyBorder="1" applyAlignment="1">
      <alignment horizontal="center" vertical="center"/>
    </xf>
    <xf numFmtId="164" fontId="13" fillId="0" borderId="4" xfId="0" applyNumberFormat="1" applyFont="1" applyFill="1" applyBorder="1" applyAlignment="1">
      <alignment horizontal="center" vertical="center"/>
    </xf>
    <xf numFmtId="164" fontId="13"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164" fontId="10" fillId="0" borderId="2" xfId="0" applyNumberFormat="1" applyFont="1" applyFill="1" applyBorder="1" applyAlignment="1">
      <alignment horizontal="center" vertical="center" wrapText="1"/>
    </xf>
    <xf numFmtId="164" fontId="10" fillId="0" borderId="4" xfId="0" applyNumberFormat="1" applyFont="1" applyFill="1" applyBorder="1" applyAlignment="1">
      <alignment horizontal="center" vertical="center" wrapText="1"/>
    </xf>
    <xf numFmtId="164" fontId="10"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top"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8" fillId="0" borderId="3" xfId="0" applyFont="1" applyBorder="1" applyAlignment="1">
      <alignment horizontal="left" vertical="top" wrapText="1"/>
    </xf>
    <xf numFmtId="0" fontId="10" fillId="6" borderId="2" xfId="0" applyFont="1" applyFill="1" applyBorder="1" applyAlignment="1">
      <alignment horizontal="left" vertical="center" wrapText="1"/>
    </xf>
    <xf numFmtId="0" fontId="10" fillId="6" borderId="4" xfId="0" applyFont="1" applyFill="1" applyBorder="1" applyAlignment="1">
      <alignment horizontal="left" vertical="center" wrapText="1"/>
    </xf>
    <xf numFmtId="0" fontId="0" fillId="0" borderId="3" xfId="0" applyFont="1" applyBorder="1" applyAlignment="1">
      <alignment horizontal="left" vertical="center" wrapText="1"/>
    </xf>
    <xf numFmtId="0" fontId="20" fillId="0" borderId="4"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4" fillId="4" borderId="6"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6" fillId="9" borderId="6" xfId="0" applyFont="1" applyFill="1" applyBorder="1" applyAlignment="1">
      <alignment horizontal="left" vertical="center" wrapText="1"/>
    </xf>
    <xf numFmtId="0" fontId="26" fillId="9" borderId="7" xfId="0" applyFont="1" applyFill="1" applyBorder="1" applyAlignment="1">
      <alignment horizontal="left" vertical="center" wrapText="1"/>
    </xf>
    <xf numFmtId="0" fontId="26" fillId="9" borderId="8" xfId="0" applyFont="1" applyFill="1" applyBorder="1" applyAlignment="1">
      <alignment horizontal="left" vertical="center" wrapText="1"/>
    </xf>
    <xf numFmtId="0" fontId="23" fillId="0" borderId="0" xfId="0" applyFont="1" applyAlignment="1">
      <alignment horizontal="center"/>
    </xf>
    <xf numFmtId="0" fontId="24" fillId="4" borderId="1" xfId="0" applyFont="1" applyFill="1" applyBorder="1" applyAlignment="1">
      <alignment horizontal="center" vertical="center" wrapText="1"/>
    </xf>
    <xf numFmtId="0" fontId="24" fillId="4" borderId="7" xfId="0" applyFont="1" applyFill="1" applyBorder="1" applyAlignment="1">
      <alignment horizontal="center" vertical="center" wrapText="1"/>
    </xf>
  </cellXfs>
  <cellStyles count="4">
    <cellStyle name="Гиперссылка" xfId="3" builtinId="8"/>
    <cellStyle name="Обычный" xfId="0" builtinId="0"/>
    <cellStyle name="Обычный 2" xfId="2"/>
    <cellStyle name="Плохой 2" xfId="1"/>
  </cellStyles>
  <dxfs count="0"/>
  <tableStyles count="0" defaultTableStyle="TableStyleMedium2" defaultPivotStyle="PivotStyleMedium9"/>
  <colors>
    <mruColors>
      <color rgb="FFCCFFFF"/>
      <color rgb="FFCCFFCC"/>
      <color rgb="FFFFFF00"/>
      <color rgb="FFFF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O969"/>
  <sheetViews>
    <sheetView tabSelected="1" zoomScale="90" zoomScaleNormal="90" workbookViewId="0">
      <selection activeCell="A2" sqref="A2:K2"/>
    </sheetView>
  </sheetViews>
  <sheetFormatPr defaultRowHeight="15" x14ac:dyDescent="0.25"/>
  <cols>
    <col min="1" max="1" width="7.28515625" customWidth="1"/>
    <col min="2" max="2" width="36.5703125" customWidth="1"/>
    <col min="3" max="3" width="9" customWidth="1"/>
    <col min="4" max="4" width="6.42578125" customWidth="1"/>
    <col min="5" max="5" width="10.85546875" bestFit="1" customWidth="1"/>
    <col min="6" max="6" width="10.42578125" customWidth="1"/>
    <col min="7" max="7" width="10" bestFit="1" customWidth="1"/>
    <col min="8" max="8" width="7.85546875" customWidth="1"/>
    <col min="9" max="9" width="8.85546875" customWidth="1"/>
    <col min="10" max="10" width="34.42578125" customWidth="1"/>
    <col min="11" max="11" width="33.28515625" customWidth="1"/>
    <col min="13" max="14" width="10.42578125" bestFit="1" customWidth="1"/>
  </cols>
  <sheetData>
    <row r="1" spans="1:14" ht="60" x14ac:dyDescent="0.25">
      <c r="K1" s="57" t="s">
        <v>458</v>
      </c>
    </row>
    <row r="2" spans="1:14" ht="20.25" customHeight="1" x14ac:dyDescent="0.25">
      <c r="A2" s="253" t="s">
        <v>340</v>
      </c>
      <c r="B2" s="254"/>
      <c r="C2" s="254"/>
      <c r="D2" s="254"/>
      <c r="E2" s="254"/>
      <c r="F2" s="254"/>
      <c r="G2" s="254"/>
      <c r="H2" s="254"/>
      <c r="I2" s="254"/>
      <c r="J2" s="254"/>
      <c r="K2" s="254"/>
    </row>
    <row r="3" spans="1:14" x14ac:dyDescent="0.25">
      <c r="A3" s="255" t="s">
        <v>201</v>
      </c>
      <c r="B3" s="255" t="s">
        <v>202</v>
      </c>
      <c r="C3" s="255" t="s">
        <v>203</v>
      </c>
      <c r="D3" s="255" t="s">
        <v>204</v>
      </c>
      <c r="E3" s="255"/>
      <c r="F3" s="255"/>
      <c r="G3" s="255"/>
      <c r="H3" s="255"/>
      <c r="I3" s="255"/>
      <c r="J3" s="256" t="s">
        <v>205</v>
      </c>
      <c r="K3" s="255" t="s">
        <v>206</v>
      </c>
    </row>
    <row r="4" spans="1:14" ht="22.5" x14ac:dyDescent="0.25">
      <c r="A4" s="255"/>
      <c r="B4" s="255"/>
      <c r="C4" s="255"/>
      <c r="D4" s="16" t="s">
        <v>207</v>
      </c>
      <c r="E4" s="18" t="s">
        <v>0</v>
      </c>
      <c r="F4" s="19" t="s">
        <v>1</v>
      </c>
      <c r="G4" s="18" t="s">
        <v>2</v>
      </c>
      <c r="H4" s="18" t="s">
        <v>3</v>
      </c>
      <c r="I4" s="18" t="s">
        <v>4</v>
      </c>
      <c r="J4" s="256"/>
      <c r="K4" s="255"/>
    </row>
    <row r="5" spans="1:14" x14ac:dyDescent="0.25">
      <c r="A5" s="106"/>
      <c r="B5" s="261" t="s">
        <v>7</v>
      </c>
      <c r="C5" s="106" t="s">
        <v>325</v>
      </c>
      <c r="D5" s="20" t="s">
        <v>0</v>
      </c>
      <c r="E5" s="4">
        <f t="shared" ref="E5:E48" si="0">SUM(F5:I5)</f>
        <v>15445901.105695704</v>
      </c>
      <c r="F5" s="4">
        <f>SUM(F6:F11)</f>
        <v>12393938.855375703</v>
      </c>
      <c r="G5" s="4">
        <f>SUM(G6:G11)</f>
        <v>1081816.5149999999</v>
      </c>
      <c r="H5" s="4">
        <f>SUM(H6:H11)</f>
        <v>43478.080000000002</v>
      </c>
      <c r="I5" s="4">
        <f>SUM(I6:I11)</f>
        <v>1926667.6553199999</v>
      </c>
      <c r="J5" s="257"/>
      <c r="K5" s="241" t="s">
        <v>362</v>
      </c>
    </row>
    <row r="6" spans="1:14" x14ac:dyDescent="0.25">
      <c r="A6" s="107"/>
      <c r="B6" s="262"/>
      <c r="C6" s="107"/>
      <c r="D6" s="16">
        <v>2021</v>
      </c>
      <c r="E6" s="2">
        <f t="shared" si="0"/>
        <v>1189164.6956757035</v>
      </c>
      <c r="F6" s="2">
        <f t="shared" ref="F6:I11" si="1">F83+F279+F573+F790+F839</f>
        <v>712398.67967570317</v>
      </c>
      <c r="G6" s="2">
        <f t="shared" si="1"/>
        <v>448130.29600000003</v>
      </c>
      <c r="H6" s="2">
        <f t="shared" si="1"/>
        <v>28500.12</v>
      </c>
      <c r="I6" s="2">
        <f t="shared" si="1"/>
        <v>135.6</v>
      </c>
      <c r="J6" s="258"/>
      <c r="K6" s="242"/>
    </row>
    <row r="7" spans="1:14" x14ac:dyDescent="0.25">
      <c r="A7" s="107"/>
      <c r="B7" s="262"/>
      <c r="C7" s="107"/>
      <c r="D7" s="16">
        <v>2022</v>
      </c>
      <c r="E7" s="2">
        <f t="shared" si="0"/>
        <v>4343764.8798700003</v>
      </c>
      <c r="F7" s="2">
        <f t="shared" si="1"/>
        <v>3928389.3855500002</v>
      </c>
      <c r="G7" s="2">
        <f t="shared" si="1"/>
        <v>415240.81900000002</v>
      </c>
      <c r="H7" s="2">
        <f t="shared" si="1"/>
        <v>0</v>
      </c>
      <c r="I7" s="2">
        <f t="shared" si="1"/>
        <v>134.67532</v>
      </c>
      <c r="J7" s="258"/>
      <c r="K7" s="242"/>
      <c r="M7" s="49"/>
      <c r="N7" s="49"/>
    </row>
    <row r="8" spans="1:14" x14ac:dyDescent="0.25">
      <c r="A8" s="107"/>
      <c r="B8" s="262"/>
      <c r="C8" s="107"/>
      <c r="D8" s="16">
        <v>2023</v>
      </c>
      <c r="E8" s="2">
        <f t="shared" si="0"/>
        <v>2561282.5288299997</v>
      </c>
      <c r="F8" s="2">
        <f t="shared" si="1"/>
        <v>2393471.0688299998</v>
      </c>
      <c r="G8" s="2">
        <f t="shared" si="1"/>
        <v>126733.7</v>
      </c>
      <c r="H8" s="2">
        <f t="shared" si="1"/>
        <v>14977.960000000001</v>
      </c>
      <c r="I8" s="2">
        <f t="shared" si="1"/>
        <v>26099.8</v>
      </c>
      <c r="J8" s="258"/>
      <c r="K8" s="242"/>
      <c r="M8" s="49"/>
    </row>
    <row r="9" spans="1:14" x14ac:dyDescent="0.25">
      <c r="A9" s="107"/>
      <c r="B9" s="262"/>
      <c r="C9" s="107"/>
      <c r="D9" s="16">
        <v>2024</v>
      </c>
      <c r="E9" s="2">
        <f t="shared" si="0"/>
        <v>3227349.3878800003</v>
      </c>
      <c r="F9" s="2">
        <f t="shared" si="1"/>
        <v>2535739.5178800002</v>
      </c>
      <c r="G9" s="2">
        <f t="shared" si="1"/>
        <v>91589.5</v>
      </c>
      <c r="H9" s="2">
        <f t="shared" si="1"/>
        <v>0</v>
      </c>
      <c r="I9" s="2">
        <f t="shared" si="1"/>
        <v>600020.37</v>
      </c>
      <c r="J9" s="258"/>
      <c r="K9" s="242"/>
      <c r="M9" s="74"/>
    </row>
    <row r="10" spans="1:14" x14ac:dyDescent="0.25">
      <c r="A10" s="107"/>
      <c r="B10" s="262"/>
      <c r="C10" s="107"/>
      <c r="D10" s="16">
        <v>2025</v>
      </c>
      <c r="E10" s="2">
        <f t="shared" si="0"/>
        <v>3558098.0183899999</v>
      </c>
      <c r="F10" s="2">
        <f t="shared" si="1"/>
        <v>2257887.1083899997</v>
      </c>
      <c r="G10" s="2">
        <f t="shared" si="1"/>
        <v>64.400000000000006</v>
      </c>
      <c r="H10" s="2">
        <f t="shared" si="1"/>
        <v>0</v>
      </c>
      <c r="I10" s="2">
        <f t="shared" si="1"/>
        <v>1300146.51</v>
      </c>
      <c r="J10" s="258"/>
      <c r="K10" s="242"/>
      <c r="M10" s="74"/>
    </row>
    <row r="11" spans="1:14" x14ac:dyDescent="0.25">
      <c r="A11" s="108"/>
      <c r="B11" s="263"/>
      <c r="C11" s="108"/>
      <c r="D11" s="66">
        <v>2026</v>
      </c>
      <c r="E11" s="2">
        <f t="shared" si="0"/>
        <v>566241.59505</v>
      </c>
      <c r="F11" s="2">
        <f t="shared" si="1"/>
        <v>566053.09505</v>
      </c>
      <c r="G11" s="2">
        <f t="shared" si="1"/>
        <v>57.8</v>
      </c>
      <c r="H11" s="2">
        <f t="shared" si="1"/>
        <v>0</v>
      </c>
      <c r="I11" s="2">
        <f t="shared" si="1"/>
        <v>130.69999999999999</v>
      </c>
      <c r="J11" s="259"/>
      <c r="K11" s="260"/>
      <c r="M11" s="74"/>
    </row>
    <row r="12" spans="1:14" x14ac:dyDescent="0.25">
      <c r="A12" s="106"/>
      <c r="B12" s="112" t="s">
        <v>9</v>
      </c>
      <c r="C12" s="106" t="s">
        <v>325</v>
      </c>
      <c r="D12" s="20" t="s">
        <v>0</v>
      </c>
      <c r="E12" s="4">
        <f t="shared" si="0"/>
        <v>3447486.3278157027</v>
      </c>
      <c r="F12" s="4">
        <f>SUM(F13:F18)</f>
        <v>2982659.2524957024</v>
      </c>
      <c r="G12" s="4">
        <f>SUM(G13:G18)</f>
        <v>464088.10000000003</v>
      </c>
      <c r="H12" s="4">
        <f>SUM(H13:H18)</f>
        <v>0</v>
      </c>
      <c r="I12" s="4">
        <f>SUM(I13:I18)</f>
        <v>738.97532000000001</v>
      </c>
      <c r="J12" s="250"/>
      <c r="K12" s="106"/>
    </row>
    <row r="13" spans="1:14" x14ac:dyDescent="0.25">
      <c r="A13" s="107"/>
      <c r="B13" s="113"/>
      <c r="C13" s="107"/>
      <c r="D13" s="16">
        <v>2021</v>
      </c>
      <c r="E13" s="2">
        <f t="shared" si="0"/>
        <v>476096.03254570317</v>
      </c>
      <c r="F13" s="2">
        <f>F104+F132+F181+F209+F223+F251+F286+F328+F398-F440+F468+F489+F510+F559+F790+F846</f>
        <v>306238.73254570318</v>
      </c>
      <c r="G13" s="2">
        <f t="shared" ref="G13:I18" si="2">G97+G104+G132+G181+G209+G223+G251+G286+G328+G398-G440+G468+G489+G510+G559+G790+G846</f>
        <v>169721.7</v>
      </c>
      <c r="H13" s="2">
        <f t="shared" si="2"/>
        <v>0</v>
      </c>
      <c r="I13" s="2">
        <f t="shared" si="2"/>
        <v>135.6</v>
      </c>
      <c r="J13" s="251"/>
      <c r="K13" s="107"/>
    </row>
    <row r="14" spans="1:14" x14ac:dyDescent="0.25">
      <c r="A14" s="107"/>
      <c r="B14" s="113"/>
      <c r="C14" s="107"/>
      <c r="D14" s="16">
        <v>2022</v>
      </c>
      <c r="E14" s="2">
        <f t="shared" si="0"/>
        <v>756787.99195000017</v>
      </c>
      <c r="F14" s="2">
        <f>F98+F105+F133+F182+F210+F224+F252+F287+F329+F399-F441+F469+F490+F511+F560+F791+F847</f>
        <v>588072.91663000011</v>
      </c>
      <c r="G14" s="2">
        <f t="shared" si="2"/>
        <v>168580.40000000002</v>
      </c>
      <c r="H14" s="2">
        <f t="shared" si="2"/>
        <v>0</v>
      </c>
      <c r="I14" s="2">
        <f t="shared" si="2"/>
        <v>134.67532</v>
      </c>
      <c r="J14" s="251"/>
      <c r="K14" s="107"/>
      <c r="M14" s="49"/>
    </row>
    <row r="15" spans="1:14" x14ac:dyDescent="0.25">
      <c r="A15" s="107"/>
      <c r="B15" s="113"/>
      <c r="C15" s="107"/>
      <c r="D15" s="16">
        <v>2023</v>
      </c>
      <c r="E15" s="2">
        <f t="shared" si="0"/>
        <v>628917.20065999997</v>
      </c>
      <c r="F15" s="2">
        <f>F99+F106+F134+F183+F211+F225+F253+F288+F330+F400-F442+F470+F491+F512+F561+F792+F848</f>
        <v>538124.20065999997</v>
      </c>
      <c r="G15" s="2">
        <f t="shared" si="2"/>
        <v>90662.199999999983</v>
      </c>
      <c r="H15" s="2">
        <f t="shared" si="2"/>
        <v>0</v>
      </c>
      <c r="I15" s="2">
        <f t="shared" si="2"/>
        <v>130.80000000000001</v>
      </c>
      <c r="J15" s="251"/>
      <c r="K15" s="107"/>
    </row>
    <row r="16" spans="1:14" x14ac:dyDescent="0.25">
      <c r="A16" s="107"/>
      <c r="B16" s="113"/>
      <c r="C16" s="107"/>
      <c r="D16" s="16">
        <v>2024</v>
      </c>
      <c r="E16" s="2">
        <f t="shared" si="0"/>
        <v>734969.82380000001</v>
      </c>
      <c r="F16" s="2">
        <f>F100+F107+F135+F184+F212+F226+F254+F289+F331+F401-F443+F471+F492+F513+F562+F793+F849</f>
        <v>699891.72380000004</v>
      </c>
      <c r="G16" s="2">
        <f t="shared" si="2"/>
        <v>35001.599999999999</v>
      </c>
      <c r="H16" s="2">
        <f t="shared" si="2"/>
        <v>0</v>
      </c>
      <c r="I16" s="2">
        <f t="shared" si="2"/>
        <v>76.5</v>
      </c>
      <c r="J16" s="251"/>
      <c r="K16" s="107"/>
    </row>
    <row r="17" spans="1:11" x14ac:dyDescent="0.25">
      <c r="A17" s="107"/>
      <c r="B17" s="113"/>
      <c r="C17" s="107"/>
      <c r="D17" s="16">
        <v>2025</v>
      </c>
      <c r="E17" s="2">
        <f t="shared" si="0"/>
        <v>434638.15609999996</v>
      </c>
      <c r="F17" s="2">
        <f>F101+F108+F136+F185+F213+F227+F255+F290+F332+F402-F444+F472+F493+F514+F563+F794+F850</f>
        <v>434443.05609999993</v>
      </c>
      <c r="G17" s="2">
        <f t="shared" si="2"/>
        <v>64.400000000000006</v>
      </c>
      <c r="H17" s="2">
        <f t="shared" si="2"/>
        <v>0</v>
      </c>
      <c r="I17" s="2">
        <f t="shared" si="2"/>
        <v>130.69999999999999</v>
      </c>
      <c r="J17" s="251"/>
      <c r="K17" s="107"/>
    </row>
    <row r="18" spans="1:11" x14ac:dyDescent="0.25">
      <c r="A18" s="108"/>
      <c r="B18" s="134"/>
      <c r="C18" s="108"/>
      <c r="D18" s="66">
        <v>2026</v>
      </c>
      <c r="E18" s="2">
        <f t="shared" si="0"/>
        <v>416077.12275999994</v>
      </c>
      <c r="F18" s="2">
        <f>F102+F109+F137+F186+F214+F228+F256+F291+F333+F403-F445+F473+F494+F515+F564+F795+F851</f>
        <v>415888.62275999994</v>
      </c>
      <c r="G18" s="2">
        <f t="shared" si="2"/>
        <v>57.8</v>
      </c>
      <c r="H18" s="2">
        <f t="shared" si="2"/>
        <v>0</v>
      </c>
      <c r="I18" s="2">
        <f t="shared" si="2"/>
        <v>130.69999999999999</v>
      </c>
      <c r="J18" s="252"/>
      <c r="K18" s="108"/>
    </row>
    <row r="19" spans="1:11" x14ac:dyDescent="0.25">
      <c r="A19" s="106"/>
      <c r="B19" s="112" t="s">
        <v>10</v>
      </c>
      <c r="C19" s="203" t="s">
        <v>325</v>
      </c>
      <c r="D19" s="20" t="s">
        <v>0</v>
      </c>
      <c r="E19" s="4">
        <f t="shared" si="0"/>
        <v>2708524.3431299999</v>
      </c>
      <c r="F19" s="4">
        <f>SUM(F20:F25)</f>
        <v>476148.94712999999</v>
      </c>
      <c r="G19" s="4">
        <f>SUM(G20:G25)</f>
        <v>278408.59600000002</v>
      </c>
      <c r="H19" s="4">
        <f>SUM(H20:H25)</f>
        <v>28500.12</v>
      </c>
      <c r="I19" s="4">
        <f>SUM(I20:I25)</f>
        <v>1925466.6800000002</v>
      </c>
      <c r="J19" s="247"/>
      <c r="K19" s="241"/>
    </row>
    <row r="20" spans="1:11" x14ac:dyDescent="0.25">
      <c r="A20" s="107"/>
      <c r="B20" s="113"/>
      <c r="C20" s="204"/>
      <c r="D20" s="16">
        <v>2021</v>
      </c>
      <c r="E20" s="2">
        <f t="shared" si="0"/>
        <v>483057.66313</v>
      </c>
      <c r="F20" s="2">
        <f>F636+F643+F741</f>
        <v>176148.94713000002</v>
      </c>
      <c r="G20" s="2">
        <f t="shared" ref="G20:I21" si="3">G167+G636+G643+G741</f>
        <v>278408.59600000002</v>
      </c>
      <c r="H20" s="2">
        <f t="shared" si="3"/>
        <v>28500.12</v>
      </c>
      <c r="I20" s="2">
        <f t="shared" si="3"/>
        <v>0</v>
      </c>
      <c r="J20" s="248"/>
      <c r="K20" s="242"/>
    </row>
    <row r="21" spans="1:11" x14ac:dyDescent="0.25">
      <c r="A21" s="107"/>
      <c r="B21" s="113"/>
      <c r="C21" s="204"/>
      <c r="D21" s="16">
        <v>2022</v>
      </c>
      <c r="E21" s="2">
        <f t="shared" si="0"/>
        <v>0</v>
      </c>
      <c r="F21" s="2">
        <f>F637+F644+F742</f>
        <v>0</v>
      </c>
      <c r="G21" s="2">
        <f t="shared" si="3"/>
        <v>0</v>
      </c>
      <c r="H21" s="2">
        <f t="shared" si="3"/>
        <v>0</v>
      </c>
      <c r="I21" s="2">
        <f t="shared" si="3"/>
        <v>0</v>
      </c>
      <c r="J21" s="248"/>
      <c r="K21" s="242"/>
    </row>
    <row r="22" spans="1:11" x14ac:dyDescent="0.25">
      <c r="A22" s="107"/>
      <c r="B22" s="113"/>
      <c r="C22" s="204"/>
      <c r="D22" s="16">
        <v>2023</v>
      </c>
      <c r="E22" s="2">
        <f t="shared" si="0"/>
        <v>25969</v>
      </c>
      <c r="F22" s="2">
        <f t="shared" ref="F22:I25" si="4">F638+F645+F743+F673</f>
        <v>0</v>
      </c>
      <c r="G22" s="2">
        <f t="shared" si="4"/>
        <v>0</v>
      </c>
      <c r="H22" s="2">
        <f t="shared" si="4"/>
        <v>0</v>
      </c>
      <c r="I22" s="2">
        <f t="shared" si="4"/>
        <v>25969</v>
      </c>
      <c r="J22" s="248"/>
      <c r="K22" s="242"/>
    </row>
    <row r="23" spans="1:11" x14ac:dyDescent="0.25">
      <c r="A23" s="107"/>
      <c r="B23" s="113"/>
      <c r="C23" s="204"/>
      <c r="D23" s="16">
        <v>2024</v>
      </c>
      <c r="E23" s="2">
        <f t="shared" si="0"/>
        <v>899481.87</v>
      </c>
      <c r="F23" s="2">
        <f t="shared" si="4"/>
        <v>300000</v>
      </c>
      <c r="G23" s="2">
        <f t="shared" si="4"/>
        <v>0</v>
      </c>
      <c r="H23" s="2">
        <f t="shared" si="4"/>
        <v>0</v>
      </c>
      <c r="I23" s="2">
        <f t="shared" si="4"/>
        <v>599481.87</v>
      </c>
      <c r="J23" s="248"/>
      <c r="K23" s="242"/>
    </row>
    <row r="24" spans="1:11" x14ac:dyDescent="0.25">
      <c r="A24" s="107"/>
      <c r="B24" s="113"/>
      <c r="C24" s="204"/>
      <c r="D24" s="16">
        <v>2025</v>
      </c>
      <c r="E24" s="2">
        <f t="shared" si="0"/>
        <v>1300015.81</v>
      </c>
      <c r="F24" s="2">
        <f t="shared" si="4"/>
        <v>0</v>
      </c>
      <c r="G24" s="2">
        <f t="shared" si="4"/>
        <v>0</v>
      </c>
      <c r="H24" s="2">
        <f t="shared" si="4"/>
        <v>0</v>
      </c>
      <c r="I24" s="2">
        <f t="shared" si="4"/>
        <v>1300015.81</v>
      </c>
      <c r="J24" s="248"/>
      <c r="K24" s="242"/>
    </row>
    <row r="25" spans="1:11" x14ac:dyDescent="0.25">
      <c r="A25" s="108"/>
      <c r="B25" s="134"/>
      <c r="C25" s="205"/>
      <c r="D25" s="66">
        <v>2026</v>
      </c>
      <c r="E25" s="2">
        <f t="shared" si="0"/>
        <v>0</v>
      </c>
      <c r="F25" s="2">
        <f t="shared" si="4"/>
        <v>0</v>
      </c>
      <c r="G25" s="2">
        <f t="shared" si="4"/>
        <v>0</v>
      </c>
      <c r="H25" s="2">
        <f t="shared" si="4"/>
        <v>0</v>
      </c>
      <c r="I25" s="2">
        <f t="shared" si="4"/>
        <v>0</v>
      </c>
      <c r="J25" s="240"/>
      <c r="K25" s="243"/>
    </row>
    <row r="26" spans="1:11" x14ac:dyDescent="0.25">
      <c r="A26" s="106"/>
      <c r="B26" s="112" t="s">
        <v>11</v>
      </c>
      <c r="C26" s="106" t="s">
        <v>36</v>
      </c>
      <c r="D26" s="20" t="s">
        <v>0</v>
      </c>
      <c r="E26" s="4">
        <f t="shared" si="0"/>
        <v>239.30637999999999</v>
      </c>
      <c r="F26" s="4">
        <f>SUM(F27:F32)</f>
        <v>239.30637999999999</v>
      </c>
      <c r="G26" s="4">
        <f>SUM(G27:G32)</f>
        <v>0</v>
      </c>
      <c r="H26" s="4">
        <f>SUM(H27:H32)</f>
        <v>0</v>
      </c>
      <c r="I26" s="4">
        <f>SUM(I27:I32)</f>
        <v>0</v>
      </c>
      <c r="J26" s="247"/>
      <c r="K26" s="241"/>
    </row>
    <row r="27" spans="1:11" x14ac:dyDescent="0.25">
      <c r="A27" s="107"/>
      <c r="B27" s="113"/>
      <c r="C27" s="107"/>
      <c r="D27" s="16">
        <v>2021</v>
      </c>
      <c r="E27" s="2">
        <f t="shared" si="0"/>
        <v>106</v>
      </c>
      <c r="F27" s="2">
        <f t="shared" ref="F27:I32" si="5">F440</f>
        <v>106</v>
      </c>
      <c r="G27" s="2">
        <f t="shared" si="5"/>
        <v>0</v>
      </c>
      <c r="H27" s="2">
        <f t="shared" si="5"/>
        <v>0</v>
      </c>
      <c r="I27" s="2">
        <f t="shared" si="5"/>
        <v>0</v>
      </c>
      <c r="J27" s="248"/>
      <c r="K27" s="242"/>
    </row>
    <row r="28" spans="1:11" x14ac:dyDescent="0.25">
      <c r="A28" s="107"/>
      <c r="B28" s="113"/>
      <c r="C28" s="107"/>
      <c r="D28" s="16">
        <v>2022</v>
      </c>
      <c r="E28" s="2">
        <f t="shared" si="0"/>
        <v>63.706380000000003</v>
      </c>
      <c r="F28" s="2">
        <f t="shared" si="5"/>
        <v>63.706380000000003</v>
      </c>
      <c r="G28" s="2">
        <f t="shared" si="5"/>
        <v>0</v>
      </c>
      <c r="H28" s="2">
        <f t="shared" si="5"/>
        <v>0</v>
      </c>
      <c r="I28" s="2">
        <f t="shared" si="5"/>
        <v>0</v>
      </c>
      <c r="J28" s="248"/>
      <c r="K28" s="242"/>
    </row>
    <row r="29" spans="1:11" x14ac:dyDescent="0.25">
      <c r="A29" s="107"/>
      <c r="B29" s="113"/>
      <c r="C29" s="107"/>
      <c r="D29" s="16">
        <v>2023</v>
      </c>
      <c r="E29" s="2">
        <f t="shared" si="0"/>
        <v>69.599999999999994</v>
      </c>
      <c r="F29" s="2">
        <f t="shared" si="5"/>
        <v>69.599999999999994</v>
      </c>
      <c r="G29" s="2">
        <f t="shared" si="5"/>
        <v>0</v>
      </c>
      <c r="H29" s="2">
        <f t="shared" si="5"/>
        <v>0</v>
      </c>
      <c r="I29" s="2">
        <f t="shared" si="5"/>
        <v>0</v>
      </c>
      <c r="J29" s="248"/>
      <c r="K29" s="242"/>
    </row>
    <row r="30" spans="1:11" x14ac:dyDescent="0.25">
      <c r="A30" s="107"/>
      <c r="B30" s="113"/>
      <c r="C30" s="107"/>
      <c r="D30" s="16">
        <v>2024</v>
      </c>
      <c r="E30" s="2">
        <f t="shared" si="0"/>
        <v>0</v>
      </c>
      <c r="F30" s="2">
        <f t="shared" si="5"/>
        <v>0</v>
      </c>
      <c r="G30" s="2">
        <f t="shared" si="5"/>
        <v>0</v>
      </c>
      <c r="H30" s="2">
        <f t="shared" si="5"/>
        <v>0</v>
      </c>
      <c r="I30" s="2">
        <f t="shared" si="5"/>
        <v>0</v>
      </c>
      <c r="J30" s="248"/>
      <c r="K30" s="242"/>
    </row>
    <row r="31" spans="1:11" x14ac:dyDescent="0.25">
      <c r="A31" s="107"/>
      <c r="B31" s="113"/>
      <c r="C31" s="107"/>
      <c r="D31" s="16">
        <v>2025</v>
      </c>
      <c r="E31" s="2">
        <f t="shared" si="0"/>
        <v>0</v>
      </c>
      <c r="F31" s="2">
        <f t="shared" si="5"/>
        <v>0</v>
      </c>
      <c r="G31" s="2">
        <f t="shared" si="5"/>
        <v>0</v>
      </c>
      <c r="H31" s="2">
        <f t="shared" si="5"/>
        <v>0</v>
      </c>
      <c r="I31" s="2">
        <f t="shared" si="5"/>
        <v>0</v>
      </c>
      <c r="J31" s="248"/>
      <c r="K31" s="242"/>
    </row>
    <row r="32" spans="1:11" x14ac:dyDescent="0.25">
      <c r="A32" s="108"/>
      <c r="B32" s="134"/>
      <c r="C32" s="108"/>
      <c r="D32" s="66">
        <v>2026</v>
      </c>
      <c r="E32" s="2">
        <f t="shared" si="0"/>
        <v>0</v>
      </c>
      <c r="F32" s="2">
        <f t="shared" si="5"/>
        <v>0</v>
      </c>
      <c r="G32" s="2">
        <f t="shared" si="5"/>
        <v>0</v>
      </c>
      <c r="H32" s="2">
        <f t="shared" si="5"/>
        <v>0</v>
      </c>
      <c r="I32" s="2">
        <f t="shared" si="5"/>
        <v>0</v>
      </c>
      <c r="J32" s="243"/>
      <c r="K32" s="243"/>
    </row>
    <row r="33" spans="1:11" x14ac:dyDescent="0.25">
      <c r="A33" s="106"/>
      <c r="B33" s="112" t="s">
        <v>12</v>
      </c>
      <c r="C33" s="106" t="s">
        <v>43</v>
      </c>
      <c r="D33" s="20" t="s">
        <v>0</v>
      </c>
      <c r="E33" s="4">
        <f t="shared" si="0"/>
        <v>1346697.6</v>
      </c>
      <c r="F33" s="4">
        <f>SUM(F34:F39)</f>
        <v>1346697.6</v>
      </c>
      <c r="G33" s="4">
        <f>SUM(G34:G39)</f>
        <v>0</v>
      </c>
      <c r="H33" s="4">
        <f>SUM(H34:H39)</f>
        <v>0</v>
      </c>
      <c r="I33" s="4">
        <f>SUM(I34:I39)</f>
        <v>0</v>
      </c>
      <c r="J33" s="247"/>
      <c r="K33" s="241"/>
    </row>
    <row r="34" spans="1:11" x14ac:dyDescent="0.25">
      <c r="A34" s="107"/>
      <c r="B34" s="113"/>
      <c r="C34" s="107"/>
      <c r="D34" s="16">
        <v>2021</v>
      </c>
      <c r="E34" s="2">
        <f t="shared" si="0"/>
        <v>104813.6</v>
      </c>
      <c r="F34" s="2">
        <f>F97+F125</f>
        <v>104813.6</v>
      </c>
      <c r="G34" s="2">
        <f>G97+G125</f>
        <v>0</v>
      </c>
      <c r="H34" s="2">
        <f>H97+H125</f>
        <v>0</v>
      </c>
      <c r="I34" s="2">
        <f>I97+I125</f>
        <v>0</v>
      </c>
      <c r="J34" s="248"/>
      <c r="K34" s="242"/>
    </row>
    <row r="35" spans="1:11" x14ac:dyDescent="0.25">
      <c r="A35" s="107"/>
      <c r="B35" s="113"/>
      <c r="C35" s="107"/>
      <c r="D35" s="16">
        <v>2022</v>
      </c>
      <c r="E35" s="2">
        <f t="shared" si="0"/>
        <v>1241884</v>
      </c>
      <c r="F35" s="2">
        <f>F126+F175</f>
        <v>1241884</v>
      </c>
      <c r="G35" s="2">
        <f>G126</f>
        <v>0</v>
      </c>
      <c r="H35" s="2">
        <f>H126</f>
        <v>0</v>
      </c>
      <c r="I35" s="2">
        <f>I126</f>
        <v>0</v>
      </c>
      <c r="J35" s="248"/>
      <c r="K35" s="242"/>
    </row>
    <row r="36" spans="1:11" x14ac:dyDescent="0.25">
      <c r="A36" s="107"/>
      <c r="B36" s="113"/>
      <c r="C36" s="107"/>
      <c r="D36" s="16">
        <v>2023</v>
      </c>
      <c r="E36" s="2">
        <f t="shared" si="0"/>
        <v>0</v>
      </c>
      <c r="F36" s="2">
        <f t="shared" ref="F36:I39" si="6">F127</f>
        <v>0</v>
      </c>
      <c r="G36" s="2">
        <f t="shared" si="6"/>
        <v>0</v>
      </c>
      <c r="H36" s="2">
        <f t="shared" si="6"/>
        <v>0</v>
      </c>
      <c r="I36" s="2">
        <f t="shared" si="6"/>
        <v>0</v>
      </c>
      <c r="J36" s="248"/>
      <c r="K36" s="242"/>
    </row>
    <row r="37" spans="1:11" x14ac:dyDescent="0.25">
      <c r="A37" s="107"/>
      <c r="B37" s="113"/>
      <c r="C37" s="107"/>
      <c r="D37" s="16">
        <v>2024</v>
      </c>
      <c r="E37" s="2">
        <f t="shared" si="0"/>
        <v>0</v>
      </c>
      <c r="F37" s="2">
        <f t="shared" si="6"/>
        <v>0</v>
      </c>
      <c r="G37" s="2">
        <f t="shared" si="6"/>
        <v>0</v>
      </c>
      <c r="H37" s="2">
        <f t="shared" si="6"/>
        <v>0</v>
      </c>
      <c r="I37" s="2">
        <f t="shared" si="6"/>
        <v>0</v>
      </c>
      <c r="J37" s="248"/>
      <c r="K37" s="242"/>
    </row>
    <row r="38" spans="1:11" x14ac:dyDescent="0.25">
      <c r="A38" s="107"/>
      <c r="B38" s="113"/>
      <c r="C38" s="107"/>
      <c r="D38" s="16">
        <v>2025</v>
      </c>
      <c r="E38" s="2">
        <f t="shared" si="0"/>
        <v>0</v>
      </c>
      <c r="F38" s="2">
        <f t="shared" si="6"/>
        <v>0</v>
      </c>
      <c r="G38" s="2">
        <f t="shared" si="6"/>
        <v>0</v>
      </c>
      <c r="H38" s="2">
        <f t="shared" si="6"/>
        <v>0</v>
      </c>
      <c r="I38" s="2">
        <f t="shared" si="6"/>
        <v>0</v>
      </c>
      <c r="J38" s="248"/>
      <c r="K38" s="242"/>
    </row>
    <row r="39" spans="1:11" x14ac:dyDescent="0.25">
      <c r="A39" s="108"/>
      <c r="B39" s="134"/>
      <c r="C39" s="108"/>
      <c r="D39" s="66">
        <v>2026</v>
      </c>
      <c r="E39" s="2">
        <f t="shared" si="0"/>
        <v>0</v>
      </c>
      <c r="F39" s="2">
        <f t="shared" si="6"/>
        <v>0</v>
      </c>
      <c r="G39" s="2">
        <f t="shared" si="6"/>
        <v>0</v>
      </c>
      <c r="H39" s="2">
        <f t="shared" si="6"/>
        <v>0</v>
      </c>
      <c r="I39" s="2">
        <f t="shared" si="6"/>
        <v>0</v>
      </c>
      <c r="J39" s="243"/>
      <c r="K39" s="243"/>
    </row>
    <row r="40" spans="1:11" x14ac:dyDescent="0.25">
      <c r="A40" s="106"/>
      <c r="B40" s="112" t="s">
        <v>13</v>
      </c>
      <c r="C40" s="106" t="s">
        <v>455</v>
      </c>
      <c r="D40" s="20" t="s">
        <v>0</v>
      </c>
      <c r="E40" s="4">
        <f t="shared" si="0"/>
        <v>3075565.27</v>
      </c>
      <c r="F40" s="4">
        <f>SUM(F41:F46)</f>
        <v>3060587.31</v>
      </c>
      <c r="G40" s="4">
        <f>SUM(G41:G46)</f>
        <v>0</v>
      </c>
      <c r="H40" s="4">
        <f>SUM(H41:H46)</f>
        <v>14977.960000000001</v>
      </c>
      <c r="I40" s="4">
        <f>SUM(I41:I46)</f>
        <v>0</v>
      </c>
      <c r="J40" s="247"/>
      <c r="K40" s="241"/>
    </row>
    <row r="41" spans="1:11" x14ac:dyDescent="0.25">
      <c r="A41" s="107"/>
      <c r="B41" s="113"/>
      <c r="C41" s="107"/>
      <c r="D41" s="16">
        <v>2021</v>
      </c>
      <c r="E41" s="2">
        <f t="shared" si="0"/>
        <v>0</v>
      </c>
      <c r="F41" s="2">
        <f>F153</f>
        <v>0</v>
      </c>
      <c r="G41" s="2">
        <f>G153</f>
        <v>0</v>
      </c>
      <c r="H41" s="2">
        <f>H153</f>
        <v>0</v>
      </c>
      <c r="I41" s="2">
        <f>I153</f>
        <v>0</v>
      </c>
      <c r="J41" s="248"/>
      <c r="K41" s="242"/>
    </row>
    <row r="42" spans="1:11" x14ac:dyDescent="0.25">
      <c r="A42" s="107"/>
      <c r="B42" s="113"/>
      <c r="C42" s="107"/>
      <c r="D42" s="16">
        <v>2022</v>
      </c>
      <c r="E42" s="2">
        <f t="shared" si="0"/>
        <v>1509694.6</v>
      </c>
      <c r="F42" s="2">
        <f t="shared" ref="F42:I46" si="7">F154</f>
        <v>1509694.6</v>
      </c>
      <c r="G42" s="2">
        <f t="shared" si="7"/>
        <v>0</v>
      </c>
      <c r="H42" s="2">
        <f t="shared" si="7"/>
        <v>0</v>
      </c>
      <c r="I42" s="2">
        <f t="shared" si="7"/>
        <v>0</v>
      </c>
      <c r="J42" s="248"/>
      <c r="K42" s="242"/>
    </row>
    <row r="43" spans="1:11" x14ac:dyDescent="0.25">
      <c r="A43" s="107"/>
      <c r="B43" s="113"/>
      <c r="C43" s="107"/>
      <c r="D43" s="16">
        <v>2023</v>
      </c>
      <c r="E43" s="2">
        <f t="shared" si="0"/>
        <v>1512773.96</v>
      </c>
      <c r="F43" s="2">
        <f t="shared" si="7"/>
        <v>1497796</v>
      </c>
      <c r="G43" s="2">
        <f t="shared" si="7"/>
        <v>0</v>
      </c>
      <c r="H43" s="2">
        <f t="shared" si="7"/>
        <v>14977.960000000001</v>
      </c>
      <c r="I43" s="2">
        <f t="shared" si="7"/>
        <v>0</v>
      </c>
      <c r="J43" s="248"/>
      <c r="K43" s="242"/>
    </row>
    <row r="44" spans="1:11" x14ac:dyDescent="0.25">
      <c r="A44" s="107"/>
      <c r="B44" s="113"/>
      <c r="C44" s="107"/>
      <c r="D44" s="16">
        <v>2024</v>
      </c>
      <c r="E44" s="2">
        <f t="shared" si="0"/>
        <v>0</v>
      </c>
      <c r="F44" s="2">
        <f t="shared" si="7"/>
        <v>0</v>
      </c>
      <c r="G44" s="2">
        <f t="shared" si="7"/>
        <v>0</v>
      </c>
      <c r="H44" s="2">
        <f t="shared" si="7"/>
        <v>0</v>
      </c>
      <c r="I44" s="2">
        <f t="shared" si="7"/>
        <v>0</v>
      </c>
      <c r="J44" s="248"/>
      <c r="K44" s="242"/>
    </row>
    <row r="45" spans="1:11" x14ac:dyDescent="0.25">
      <c r="A45" s="107"/>
      <c r="B45" s="113"/>
      <c r="C45" s="107"/>
      <c r="D45" s="16">
        <v>2025</v>
      </c>
      <c r="E45" s="2">
        <f t="shared" si="0"/>
        <v>53096.71</v>
      </c>
      <c r="F45" s="2">
        <f>F157+F731</f>
        <v>53096.71</v>
      </c>
      <c r="G45" s="2">
        <f t="shared" si="7"/>
        <v>0</v>
      </c>
      <c r="H45" s="2">
        <f t="shared" si="7"/>
        <v>0</v>
      </c>
      <c r="I45" s="2">
        <f t="shared" si="7"/>
        <v>0</v>
      </c>
      <c r="J45" s="248"/>
      <c r="K45" s="242"/>
    </row>
    <row r="46" spans="1:11" x14ac:dyDescent="0.25">
      <c r="A46" s="108"/>
      <c r="B46" s="134"/>
      <c r="C46" s="108"/>
      <c r="D46" s="66">
        <v>2026</v>
      </c>
      <c r="E46" s="2">
        <f t="shared" si="0"/>
        <v>0</v>
      </c>
      <c r="F46" s="2">
        <f t="shared" si="7"/>
        <v>0</v>
      </c>
      <c r="G46" s="2">
        <f t="shared" si="7"/>
        <v>0</v>
      </c>
      <c r="H46" s="2">
        <f t="shared" si="7"/>
        <v>0</v>
      </c>
      <c r="I46" s="2">
        <f t="shared" si="7"/>
        <v>0</v>
      </c>
      <c r="J46" s="243"/>
      <c r="K46" s="243"/>
    </row>
    <row r="47" spans="1:11" x14ac:dyDescent="0.25">
      <c r="A47" s="106"/>
      <c r="B47" s="112" t="s">
        <v>15</v>
      </c>
      <c r="C47" s="106">
        <v>2022</v>
      </c>
      <c r="D47" s="20" t="s">
        <v>0</v>
      </c>
      <c r="E47" s="4">
        <f t="shared" si="0"/>
        <v>264000</v>
      </c>
      <c r="F47" s="4">
        <f>SUM(F48:F53)</f>
        <v>264000</v>
      </c>
      <c r="G47" s="4">
        <f>SUM(G48:G53)</f>
        <v>0</v>
      </c>
      <c r="H47" s="4">
        <f>SUM(H48:H53)</f>
        <v>0</v>
      </c>
      <c r="I47" s="4">
        <f>SUM(I48:I53)</f>
        <v>0</v>
      </c>
      <c r="J47" s="249"/>
      <c r="K47" s="241"/>
    </row>
    <row r="48" spans="1:11" x14ac:dyDescent="0.25">
      <c r="A48" s="107"/>
      <c r="B48" s="113"/>
      <c r="C48" s="107"/>
      <c r="D48" s="48">
        <v>2021</v>
      </c>
      <c r="E48" s="2">
        <f t="shared" si="0"/>
        <v>0</v>
      </c>
      <c r="F48" s="2">
        <f t="shared" ref="F48:F53" si="8">F167</f>
        <v>0</v>
      </c>
      <c r="G48" s="2">
        <f t="shared" ref="G48:I51" si="9">G160</f>
        <v>0</v>
      </c>
      <c r="H48" s="2">
        <f t="shared" si="9"/>
        <v>0</v>
      </c>
      <c r="I48" s="2">
        <f t="shared" si="9"/>
        <v>0</v>
      </c>
      <c r="J48" s="248"/>
      <c r="K48" s="242"/>
    </row>
    <row r="49" spans="1:11" x14ac:dyDescent="0.25">
      <c r="A49" s="107"/>
      <c r="B49" s="113"/>
      <c r="C49" s="107"/>
      <c r="D49" s="48">
        <v>2022</v>
      </c>
      <c r="E49" s="2">
        <f t="shared" ref="E49:E55" si="10">SUM(F49:I49)</f>
        <v>264000</v>
      </c>
      <c r="F49" s="2">
        <f t="shared" si="8"/>
        <v>264000</v>
      </c>
      <c r="G49" s="2">
        <f t="shared" si="9"/>
        <v>0</v>
      </c>
      <c r="H49" s="2">
        <f t="shared" si="9"/>
        <v>0</v>
      </c>
      <c r="I49" s="2">
        <f t="shared" si="9"/>
        <v>0</v>
      </c>
      <c r="J49" s="248"/>
      <c r="K49" s="242"/>
    </row>
    <row r="50" spans="1:11" x14ac:dyDescent="0.25">
      <c r="A50" s="107"/>
      <c r="B50" s="113"/>
      <c r="C50" s="107"/>
      <c r="D50" s="48">
        <v>2023</v>
      </c>
      <c r="E50" s="2">
        <f t="shared" si="10"/>
        <v>0</v>
      </c>
      <c r="F50" s="2">
        <f t="shared" si="8"/>
        <v>0</v>
      </c>
      <c r="G50" s="2">
        <f t="shared" si="9"/>
        <v>0</v>
      </c>
      <c r="H50" s="2">
        <f t="shared" si="9"/>
        <v>0</v>
      </c>
      <c r="I50" s="2">
        <f t="shared" si="9"/>
        <v>0</v>
      </c>
      <c r="J50" s="248"/>
      <c r="K50" s="242"/>
    </row>
    <row r="51" spans="1:11" x14ac:dyDescent="0.25">
      <c r="A51" s="107"/>
      <c r="B51" s="113"/>
      <c r="C51" s="107"/>
      <c r="D51" s="48">
        <v>2024</v>
      </c>
      <c r="E51" s="2">
        <f t="shared" si="10"/>
        <v>0</v>
      </c>
      <c r="F51" s="2">
        <f t="shared" si="8"/>
        <v>0</v>
      </c>
      <c r="G51" s="2">
        <f t="shared" si="9"/>
        <v>0</v>
      </c>
      <c r="H51" s="2">
        <f t="shared" si="9"/>
        <v>0</v>
      </c>
      <c r="I51" s="2">
        <f t="shared" si="9"/>
        <v>0</v>
      </c>
      <c r="J51" s="248"/>
      <c r="K51" s="242"/>
    </row>
    <row r="52" spans="1:11" x14ac:dyDescent="0.25">
      <c r="A52" s="107"/>
      <c r="B52" s="113"/>
      <c r="C52" s="107"/>
      <c r="D52" s="48">
        <v>2025</v>
      </c>
      <c r="E52" s="2">
        <f t="shared" si="10"/>
        <v>0</v>
      </c>
      <c r="F52" s="2">
        <f t="shared" si="8"/>
        <v>0</v>
      </c>
      <c r="G52" s="2">
        <f t="shared" ref="G52:I53" si="11">G164</f>
        <v>0</v>
      </c>
      <c r="H52" s="2">
        <f t="shared" si="11"/>
        <v>0</v>
      </c>
      <c r="I52" s="2">
        <f t="shared" si="11"/>
        <v>0</v>
      </c>
      <c r="J52" s="248"/>
      <c r="K52" s="242"/>
    </row>
    <row r="53" spans="1:11" x14ac:dyDescent="0.25">
      <c r="A53" s="108"/>
      <c r="B53" s="134"/>
      <c r="C53" s="108"/>
      <c r="D53" s="66">
        <v>2026</v>
      </c>
      <c r="E53" s="2">
        <f t="shared" si="10"/>
        <v>0</v>
      </c>
      <c r="F53" s="2">
        <f t="shared" si="8"/>
        <v>0</v>
      </c>
      <c r="G53" s="2">
        <f t="shared" si="11"/>
        <v>0</v>
      </c>
      <c r="H53" s="2">
        <f t="shared" si="11"/>
        <v>0</v>
      </c>
      <c r="I53" s="2">
        <f t="shared" si="11"/>
        <v>0</v>
      </c>
      <c r="J53" s="243"/>
      <c r="K53" s="243"/>
    </row>
    <row r="54" spans="1:11" x14ac:dyDescent="0.25">
      <c r="A54" s="106"/>
      <c r="B54" s="112" t="s">
        <v>16</v>
      </c>
      <c r="C54" s="106" t="s">
        <v>414</v>
      </c>
      <c r="D54" s="20" t="s">
        <v>0</v>
      </c>
      <c r="E54" s="4">
        <f t="shared" si="10"/>
        <v>3306031.79</v>
      </c>
      <c r="F54" s="4">
        <f>SUM(F55:F60)</f>
        <v>3305569.79</v>
      </c>
      <c r="G54" s="4">
        <f>SUM(G55:G60)</f>
        <v>0</v>
      </c>
      <c r="H54" s="4">
        <f>SUM(H55:H60)</f>
        <v>0</v>
      </c>
      <c r="I54" s="4">
        <f>SUM(I55:I60)</f>
        <v>462</v>
      </c>
      <c r="J54" s="247"/>
      <c r="K54" s="241"/>
    </row>
    <row r="55" spans="1:11" x14ac:dyDescent="0.25">
      <c r="A55" s="107"/>
      <c r="B55" s="113"/>
      <c r="C55" s="107"/>
      <c r="D55" s="16">
        <v>2021</v>
      </c>
      <c r="E55" s="2">
        <f t="shared" si="10"/>
        <v>0</v>
      </c>
      <c r="F55" s="2">
        <f>F160</f>
        <v>0</v>
      </c>
      <c r="G55" s="2">
        <f>G160</f>
        <v>0</v>
      </c>
      <c r="H55" s="2">
        <f>H160</f>
        <v>0</v>
      </c>
      <c r="I55" s="2">
        <f>I160</f>
        <v>0</v>
      </c>
      <c r="J55" s="248"/>
      <c r="K55" s="242"/>
    </row>
    <row r="56" spans="1:11" x14ac:dyDescent="0.25">
      <c r="A56" s="107"/>
      <c r="B56" s="113"/>
      <c r="C56" s="107"/>
      <c r="D56" s="16">
        <v>2022</v>
      </c>
      <c r="E56" s="2">
        <f t="shared" ref="E56:E61" si="12">SUM(F56:I56)</f>
        <v>77200</v>
      </c>
      <c r="F56" s="2">
        <f t="shared" ref="F56:I60" si="13">F161</f>
        <v>77200</v>
      </c>
      <c r="G56" s="2">
        <f t="shared" si="13"/>
        <v>0</v>
      </c>
      <c r="H56" s="2">
        <f t="shared" si="13"/>
        <v>0</v>
      </c>
      <c r="I56" s="2">
        <f t="shared" si="13"/>
        <v>0</v>
      </c>
      <c r="J56" s="248"/>
      <c r="K56" s="242"/>
    </row>
    <row r="57" spans="1:11" x14ac:dyDescent="0.25">
      <c r="A57" s="107"/>
      <c r="B57" s="113"/>
      <c r="C57" s="107"/>
      <c r="D57" s="16">
        <v>2023</v>
      </c>
      <c r="E57" s="2">
        <f t="shared" si="12"/>
        <v>216965.5</v>
      </c>
      <c r="F57" s="2">
        <f t="shared" si="13"/>
        <v>216965.5</v>
      </c>
      <c r="G57" s="2">
        <f t="shared" si="13"/>
        <v>0</v>
      </c>
      <c r="H57" s="2">
        <f t="shared" si="13"/>
        <v>0</v>
      </c>
      <c r="I57" s="2">
        <f t="shared" si="13"/>
        <v>0</v>
      </c>
      <c r="J57" s="248"/>
      <c r="K57" s="242"/>
    </row>
    <row r="58" spans="1:11" x14ac:dyDescent="0.25">
      <c r="A58" s="107"/>
      <c r="B58" s="113"/>
      <c r="C58" s="107"/>
      <c r="D58" s="16">
        <v>2024</v>
      </c>
      <c r="E58" s="2">
        <f t="shared" si="12"/>
        <v>1373178.42</v>
      </c>
      <c r="F58" s="2">
        <f>F163+F240+F667+F702</f>
        <v>1372716.42</v>
      </c>
      <c r="G58" s="2">
        <f>G163+G667+G702</f>
        <v>0</v>
      </c>
      <c r="H58" s="2">
        <f>H163+H667+H702</f>
        <v>0</v>
      </c>
      <c r="I58" s="2">
        <f>I163+I667+I702</f>
        <v>462</v>
      </c>
      <c r="J58" s="248"/>
      <c r="K58" s="242"/>
    </row>
    <row r="59" spans="1:11" x14ac:dyDescent="0.25">
      <c r="A59" s="107"/>
      <c r="B59" s="113"/>
      <c r="C59" s="107"/>
      <c r="D59" s="16">
        <v>2025</v>
      </c>
      <c r="E59" s="2">
        <f t="shared" si="12"/>
        <v>1638687.87</v>
      </c>
      <c r="F59" s="2">
        <f>F164+F717+F724+F241</f>
        <v>1638687.87</v>
      </c>
      <c r="G59" s="2">
        <f t="shared" si="13"/>
        <v>0</v>
      </c>
      <c r="H59" s="2">
        <f t="shared" si="13"/>
        <v>0</v>
      </c>
      <c r="I59" s="2">
        <f t="shared" si="13"/>
        <v>0</v>
      </c>
      <c r="J59" s="248"/>
      <c r="K59" s="242"/>
    </row>
    <row r="60" spans="1:11" x14ac:dyDescent="0.25">
      <c r="A60" s="108"/>
      <c r="B60" s="134"/>
      <c r="C60" s="108"/>
      <c r="D60" s="66">
        <v>2026</v>
      </c>
      <c r="E60" s="2">
        <f t="shared" si="12"/>
        <v>0</v>
      </c>
      <c r="F60" s="2">
        <f t="shared" si="13"/>
        <v>0</v>
      </c>
      <c r="G60" s="2">
        <f t="shared" si="13"/>
        <v>0</v>
      </c>
      <c r="H60" s="2">
        <f t="shared" si="13"/>
        <v>0</v>
      </c>
      <c r="I60" s="2">
        <f t="shared" si="13"/>
        <v>0</v>
      </c>
      <c r="J60" s="240"/>
      <c r="K60" s="243"/>
    </row>
    <row r="61" spans="1:11" x14ac:dyDescent="0.25">
      <c r="A61" s="106"/>
      <c r="B61" s="112" t="s">
        <v>17</v>
      </c>
      <c r="C61" s="106" t="s">
        <v>325</v>
      </c>
      <c r="D61" s="20" t="s">
        <v>0</v>
      </c>
      <c r="E61" s="4">
        <f t="shared" si="12"/>
        <v>377161.24854</v>
      </c>
      <c r="F61" s="4">
        <f>SUM(F62:F67)</f>
        <v>377161.24854</v>
      </c>
      <c r="G61" s="4">
        <f>SUM(G62:G67)</f>
        <v>0</v>
      </c>
      <c r="H61" s="4">
        <f>SUM(H62:H67)</f>
        <v>0</v>
      </c>
      <c r="I61" s="4">
        <f>SUM(I62:I67)</f>
        <v>0</v>
      </c>
      <c r="J61" s="238"/>
      <c r="K61" s="241"/>
    </row>
    <row r="62" spans="1:11" x14ac:dyDescent="0.25">
      <c r="A62" s="107"/>
      <c r="B62" s="113"/>
      <c r="C62" s="107"/>
      <c r="D62" s="16">
        <v>2021</v>
      </c>
      <c r="E62" s="2">
        <f>SUM(F62:I62)</f>
        <v>51732.78</v>
      </c>
      <c r="F62" s="2">
        <f t="shared" ref="F62:F67" si="14">F937+F944</f>
        <v>51732.78</v>
      </c>
      <c r="G62" s="2">
        <f>G930</f>
        <v>0</v>
      </c>
      <c r="H62" s="2">
        <f>H930</f>
        <v>0</v>
      </c>
      <c r="I62" s="2">
        <f>I930</f>
        <v>0</v>
      </c>
      <c r="J62" s="239"/>
      <c r="K62" s="242"/>
    </row>
    <row r="63" spans="1:11" x14ac:dyDescent="0.25">
      <c r="A63" s="107"/>
      <c r="B63" s="113"/>
      <c r="C63" s="107"/>
      <c r="D63" s="16">
        <v>2022</v>
      </c>
      <c r="E63" s="2">
        <f t="shared" ref="E63:E68" si="15">SUM(F63:I63)</f>
        <v>61208.69169</v>
      </c>
      <c r="F63" s="2">
        <f t="shared" si="14"/>
        <v>61208.69169</v>
      </c>
      <c r="G63" s="2">
        <f t="shared" ref="G63:I67" si="16">G931</f>
        <v>0</v>
      </c>
      <c r="H63" s="2">
        <f t="shared" si="16"/>
        <v>0</v>
      </c>
      <c r="I63" s="2">
        <f t="shared" si="16"/>
        <v>0</v>
      </c>
      <c r="J63" s="239"/>
      <c r="K63" s="242"/>
    </row>
    <row r="64" spans="1:11" x14ac:dyDescent="0.25">
      <c r="A64" s="107"/>
      <c r="B64" s="113"/>
      <c r="C64" s="107"/>
      <c r="D64" s="16">
        <v>2023</v>
      </c>
      <c r="E64" s="2">
        <f t="shared" si="15"/>
        <v>64182.168590000001</v>
      </c>
      <c r="F64" s="2">
        <f t="shared" si="14"/>
        <v>64182.168590000001</v>
      </c>
      <c r="G64" s="2">
        <f t="shared" si="16"/>
        <v>0</v>
      </c>
      <c r="H64" s="2">
        <f t="shared" si="16"/>
        <v>0</v>
      </c>
      <c r="I64" s="2">
        <f t="shared" si="16"/>
        <v>0</v>
      </c>
      <c r="J64" s="239"/>
      <c r="K64" s="242"/>
    </row>
    <row r="65" spans="1:11" x14ac:dyDescent="0.25">
      <c r="A65" s="107"/>
      <c r="B65" s="113"/>
      <c r="C65" s="107"/>
      <c r="D65" s="16">
        <v>2024</v>
      </c>
      <c r="E65" s="2">
        <f t="shared" si="15"/>
        <v>67497.756079999992</v>
      </c>
      <c r="F65" s="2">
        <f t="shared" si="14"/>
        <v>67497.756079999992</v>
      </c>
      <c r="G65" s="2">
        <f t="shared" si="16"/>
        <v>0</v>
      </c>
      <c r="H65" s="2">
        <f t="shared" si="16"/>
        <v>0</v>
      </c>
      <c r="I65" s="2">
        <f t="shared" si="16"/>
        <v>0</v>
      </c>
      <c r="J65" s="239"/>
      <c r="K65" s="242"/>
    </row>
    <row r="66" spans="1:11" x14ac:dyDescent="0.25">
      <c r="A66" s="107"/>
      <c r="B66" s="113"/>
      <c r="C66" s="107"/>
      <c r="D66" s="16">
        <v>2025</v>
      </c>
      <c r="E66" s="2">
        <f t="shared" si="15"/>
        <v>66269.926090000008</v>
      </c>
      <c r="F66" s="2">
        <f t="shared" si="14"/>
        <v>66269.926090000008</v>
      </c>
      <c r="G66" s="2">
        <f t="shared" si="16"/>
        <v>0</v>
      </c>
      <c r="H66" s="2">
        <f t="shared" si="16"/>
        <v>0</v>
      </c>
      <c r="I66" s="2">
        <f t="shared" si="16"/>
        <v>0</v>
      </c>
      <c r="J66" s="239"/>
      <c r="K66" s="242"/>
    </row>
    <row r="67" spans="1:11" x14ac:dyDescent="0.25">
      <c r="A67" s="108"/>
      <c r="B67" s="114"/>
      <c r="C67" s="108"/>
      <c r="D67" s="66">
        <v>2026</v>
      </c>
      <c r="E67" s="2">
        <f t="shared" si="15"/>
        <v>66269.926090000008</v>
      </c>
      <c r="F67" s="2">
        <f t="shared" si="14"/>
        <v>66269.926090000008</v>
      </c>
      <c r="G67" s="2">
        <f t="shared" si="16"/>
        <v>0</v>
      </c>
      <c r="H67" s="2">
        <f t="shared" si="16"/>
        <v>0</v>
      </c>
      <c r="I67" s="2">
        <f t="shared" si="16"/>
        <v>0</v>
      </c>
      <c r="J67" s="240"/>
      <c r="K67" s="243"/>
    </row>
    <row r="68" spans="1:11" x14ac:dyDescent="0.25">
      <c r="A68" s="106"/>
      <c r="B68" s="112" t="s">
        <v>18</v>
      </c>
      <c r="C68" s="106" t="s">
        <v>325</v>
      </c>
      <c r="D68" s="20" t="s">
        <v>0</v>
      </c>
      <c r="E68" s="4">
        <f t="shared" si="15"/>
        <v>908832.21982999996</v>
      </c>
      <c r="F68" s="4">
        <f>SUM(F69:F74)</f>
        <v>569512.40082999994</v>
      </c>
      <c r="G68" s="4">
        <f>SUM(G69:G74)</f>
        <v>339319.81900000002</v>
      </c>
      <c r="H68" s="4">
        <f>SUM(H69:H74)</f>
        <v>0</v>
      </c>
      <c r="I68" s="4">
        <f>SUM(I69:I74)</f>
        <v>0</v>
      </c>
      <c r="J68" s="244"/>
      <c r="K68" s="106"/>
    </row>
    <row r="69" spans="1:11" x14ac:dyDescent="0.25">
      <c r="A69" s="107"/>
      <c r="B69" s="113"/>
      <c r="C69" s="107"/>
      <c r="D69" s="16">
        <v>2021</v>
      </c>
      <c r="E69" s="2">
        <f t="shared" ref="E69:E76" si="17">SUM(F69:I69)</f>
        <v>71618.62</v>
      </c>
      <c r="F69" s="2">
        <f>F587+F594+F622+F629+F958+F601+F650</f>
        <v>71618.62</v>
      </c>
      <c r="G69" s="2">
        <f>G587+G594+G622+G629+G958+G601+G650</f>
        <v>0</v>
      </c>
      <c r="H69" s="2">
        <f>H587+H594+H622+H629+H958+H601+H650</f>
        <v>0</v>
      </c>
      <c r="I69" s="2">
        <f>I587+I594+I622+I629+I958+I601+I650</f>
        <v>0</v>
      </c>
      <c r="J69" s="245"/>
      <c r="K69" s="107"/>
    </row>
    <row r="70" spans="1:11" x14ac:dyDescent="0.25">
      <c r="A70" s="107"/>
      <c r="B70" s="113"/>
      <c r="C70" s="107"/>
      <c r="D70" s="16">
        <v>2022</v>
      </c>
      <c r="E70" s="2">
        <f t="shared" si="17"/>
        <v>430625.88984999998</v>
      </c>
      <c r="F70" s="2">
        <f>F574+F952</f>
        <v>183965.47084999998</v>
      </c>
      <c r="G70" s="2">
        <f>G574+G952</f>
        <v>246660.41899999999</v>
      </c>
      <c r="H70" s="2">
        <f>H574+H952</f>
        <v>0</v>
      </c>
      <c r="I70" s="2">
        <f>I574+I952</f>
        <v>0</v>
      </c>
      <c r="J70" s="245"/>
      <c r="K70" s="107"/>
    </row>
    <row r="71" spans="1:11" x14ac:dyDescent="0.25">
      <c r="A71" s="107"/>
      <c r="B71" s="113"/>
      <c r="C71" s="107"/>
      <c r="D71" s="16">
        <v>2023</v>
      </c>
      <c r="E71" s="2">
        <f t="shared" si="17"/>
        <v>110590.09958000001</v>
      </c>
      <c r="F71" s="2">
        <f t="shared" ref="F71:I74" si="18">F953+F582+F617+F680+F736</f>
        <v>74518.599580000009</v>
      </c>
      <c r="G71" s="2">
        <f t="shared" si="18"/>
        <v>36071.5</v>
      </c>
      <c r="H71" s="2">
        <f t="shared" si="18"/>
        <v>0</v>
      </c>
      <c r="I71" s="2">
        <f t="shared" si="18"/>
        <v>0</v>
      </c>
      <c r="J71" s="245"/>
      <c r="K71" s="107"/>
    </row>
    <row r="72" spans="1:11" x14ac:dyDescent="0.25">
      <c r="A72" s="107"/>
      <c r="B72" s="113"/>
      <c r="C72" s="107"/>
      <c r="D72" s="16">
        <v>2024</v>
      </c>
      <c r="E72" s="2">
        <f t="shared" si="17"/>
        <v>150385.51800000001</v>
      </c>
      <c r="F72" s="2">
        <f t="shared" si="18"/>
        <v>93797.618000000002</v>
      </c>
      <c r="G72" s="2">
        <f t="shared" si="18"/>
        <v>56587.9</v>
      </c>
      <c r="H72" s="2">
        <f t="shared" si="18"/>
        <v>0</v>
      </c>
      <c r="I72" s="2">
        <f t="shared" si="18"/>
        <v>0</v>
      </c>
      <c r="J72" s="245"/>
      <c r="K72" s="107"/>
    </row>
    <row r="73" spans="1:11" x14ac:dyDescent="0.25">
      <c r="A73" s="107"/>
      <c r="B73" s="113"/>
      <c r="C73" s="107"/>
      <c r="D73" s="16">
        <v>2025</v>
      </c>
      <c r="E73" s="2">
        <f t="shared" si="17"/>
        <v>63553.546200000004</v>
      </c>
      <c r="F73" s="2">
        <f t="shared" si="18"/>
        <v>63553.546200000004</v>
      </c>
      <c r="G73" s="2">
        <f t="shared" si="18"/>
        <v>0</v>
      </c>
      <c r="H73" s="2">
        <f t="shared" si="18"/>
        <v>0</v>
      </c>
      <c r="I73" s="2">
        <f t="shared" si="18"/>
        <v>0</v>
      </c>
      <c r="J73" s="245"/>
      <c r="K73" s="107"/>
    </row>
    <row r="74" spans="1:11" x14ac:dyDescent="0.25">
      <c r="A74" s="108"/>
      <c r="B74" s="114"/>
      <c r="C74" s="108"/>
      <c r="D74" s="66">
        <v>2026</v>
      </c>
      <c r="E74" s="2">
        <f t="shared" si="17"/>
        <v>82058.546200000012</v>
      </c>
      <c r="F74" s="2">
        <f t="shared" si="18"/>
        <v>82058.546200000012</v>
      </c>
      <c r="G74" s="2">
        <f t="shared" si="18"/>
        <v>0</v>
      </c>
      <c r="H74" s="2">
        <f t="shared" si="18"/>
        <v>0</v>
      </c>
      <c r="I74" s="2">
        <f t="shared" si="18"/>
        <v>0</v>
      </c>
      <c r="J74" s="246"/>
      <c r="K74" s="108"/>
    </row>
    <row r="75" spans="1:11" x14ac:dyDescent="0.25">
      <c r="A75" s="106"/>
      <c r="B75" s="112" t="s">
        <v>19</v>
      </c>
      <c r="C75" s="106" t="s">
        <v>325</v>
      </c>
      <c r="D75" s="20" t="s">
        <v>0</v>
      </c>
      <c r="E75" s="4">
        <f t="shared" si="17"/>
        <v>11363</v>
      </c>
      <c r="F75" s="4">
        <f>SUM(F76:F81)</f>
        <v>11363</v>
      </c>
      <c r="G75" s="4">
        <f>SUM(G76:G81)</f>
        <v>0</v>
      </c>
      <c r="H75" s="4">
        <f>SUM(H76:H81)</f>
        <v>0</v>
      </c>
      <c r="I75" s="4">
        <f>SUM(I76:I81)</f>
        <v>0</v>
      </c>
      <c r="J75" s="244"/>
      <c r="K75" s="106"/>
    </row>
    <row r="76" spans="1:11" x14ac:dyDescent="0.25">
      <c r="A76" s="107"/>
      <c r="B76" s="113"/>
      <c r="C76" s="107"/>
      <c r="D76" s="16">
        <v>2021</v>
      </c>
      <c r="E76" s="2">
        <f t="shared" si="17"/>
        <v>1740</v>
      </c>
      <c r="F76" s="2">
        <f t="shared" ref="F76:I81" si="19">F111+F118</f>
        <v>1740</v>
      </c>
      <c r="G76" s="2">
        <f t="shared" si="19"/>
        <v>0</v>
      </c>
      <c r="H76" s="2">
        <f t="shared" si="19"/>
        <v>0</v>
      </c>
      <c r="I76" s="2">
        <f t="shared" si="19"/>
        <v>0</v>
      </c>
      <c r="J76" s="245"/>
      <c r="K76" s="107"/>
    </row>
    <row r="77" spans="1:11" x14ac:dyDescent="0.25">
      <c r="A77" s="107"/>
      <c r="B77" s="113"/>
      <c r="C77" s="107"/>
      <c r="D77" s="16">
        <v>2022</v>
      </c>
      <c r="E77" s="2">
        <f t="shared" ref="E77:E82" si="20">SUM(F77:I77)</f>
        <v>2300</v>
      </c>
      <c r="F77" s="2">
        <f>F112+F119</f>
        <v>2300</v>
      </c>
      <c r="G77" s="2">
        <f t="shared" si="19"/>
        <v>0</v>
      </c>
      <c r="H77" s="2">
        <f t="shared" si="19"/>
        <v>0</v>
      </c>
      <c r="I77" s="2">
        <f t="shared" si="19"/>
        <v>0</v>
      </c>
      <c r="J77" s="245"/>
      <c r="K77" s="107"/>
    </row>
    <row r="78" spans="1:11" x14ac:dyDescent="0.25">
      <c r="A78" s="107"/>
      <c r="B78" s="113"/>
      <c r="C78" s="107"/>
      <c r="D78" s="16">
        <v>2023</v>
      </c>
      <c r="E78" s="2">
        <f t="shared" si="20"/>
        <v>1815</v>
      </c>
      <c r="F78" s="2">
        <f>F113+F120</f>
        <v>1815</v>
      </c>
      <c r="G78" s="2">
        <f t="shared" si="19"/>
        <v>0</v>
      </c>
      <c r="H78" s="2">
        <f t="shared" si="19"/>
        <v>0</v>
      </c>
      <c r="I78" s="2">
        <f t="shared" si="19"/>
        <v>0</v>
      </c>
      <c r="J78" s="245"/>
      <c r="K78" s="107"/>
    </row>
    <row r="79" spans="1:11" x14ac:dyDescent="0.25">
      <c r="A79" s="107"/>
      <c r="B79" s="113"/>
      <c r="C79" s="107"/>
      <c r="D79" s="16">
        <v>2024</v>
      </c>
      <c r="E79" s="2">
        <f t="shared" si="20"/>
        <v>1836</v>
      </c>
      <c r="F79" s="2">
        <f>F114+F121</f>
        <v>1836</v>
      </c>
      <c r="G79" s="2">
        <f t="shared" si="19"/>
        <v>0</v>
      </c>
      <c r="H79" s="2">
        <f t="shared" si="19"/>
        <v>0</v>
      </c>
      <c r="I79" s="2">
        <f t="shared" si="19"/>
        <v>0</v>
      </c>
      <c r="J79" s="245"/>
      <c r="K79" s="107"/>
    </row>
    <row r="80" spans="1:11" x14ac:dyDescent="0.25">
      <c r="A80" s="107"/>
      <c r="B80" s="113"/>
      <c r="C80" s="107"/>
      <c r="D80" s="16">
        <v>2025</v>
      </c>
      <c r="E80" s="2">
        <f t="shared" si="20"/>
        <v>1836</v>
      </c>
      <c r="F80" s="2">
        <f>F115+F122</f>
        <v>1836</v>
      </c>
      <c r="G80" s="2">
        <f t="shared" si="19"/>
        <v>0</v>
      </c>
      <c r="H80" s="2">
        <f t="shared" si="19"/>
        <v>0</v>
      </c>
      <c r="I80" s="2">
        <f t="shared" si="19"/>
        <v>0</v>
      </c>
      <c r="J80" s="245"/>
      <c r="K80" s="107"/>
    </row>
    <row r="81" spans="1:11" x14ac:dyDescent="0.25">
      <c r="A81" s="108"/>
      <c r="B81" s="114"/>
      <c r="C81" s="108"/>
      <c r="D81" s="59">
        <v>2026</v>
      </c>
      <c r="E81" s="2">
        <f t="shared" si="20"/>
        <v>1836</v>
      </c>
      <c r="F81" s="2">
        <f>F116+F123</f>
        <v>1836</v>
      </c>
      <c r="G81" s="2">
        <f t="shared" si="19"/>
        <v>0</v>
      </c>
      <c r="H81" s="2">
        <f t="shared" si="19"/>
        <v>0</v>
      </c>
      <c r="I81" s="2">
        <f t="shared" si="19"/>
        <v>0</v>
      </c>
      <c r="J81" s="246"/>
      <c r="K81" s="108"/>
    </row>
    <row r="82" spans="1:11" ht="14.45" customHeight="1" x14ac:dyDescent="0.25">
      <c r="A82" s="154" t="s">
        <v>5</v>
      </c>
      <c r="B82" s="157" t="s">
        <v>6</v>
      </c>
      <c r="C82" s="154" t="s">
        <v>325</v>
      </c>
      <c r="D82" s="25" t="s">
        <v>0</v>
      </c>
      <c r="E82" s="26">
        <f t="shared" si="20"/>
        <v>7346577.7886399999</v>
      </c>
      <c r="F82" s="26">
        <f>SUM(F83:F88)</f>
        <v>7208436.1286399998</v>
      </c>
      <c r="G82" s="26">
        <f>SUM(G83:G88)</f>
        <v>123163.70000000001</v>
      </c>
      <c r="H82" s="26">
        <f>SUM(H83:H88)</f>
        <v>14977.960000000001</v>
      </c>
      <c r="I82" s="26">
        <f>SUM(I83:I88)</f>
        <v>0</v>
      </c>
      <c r="J82" s="160"/>
      <c r="K82" s="235" t="s">
        <v>363</v>
      </c>
    </row>
    <row r="83" spans="1:11" x14ac:dyDescent="0.25">
      <c r="A83" s="155"/>
      <c r="B83" s="158"/>
      <c r="C83" s="155"/>
      <c r="D83" s="44">
        <v>2021</v>
      </c>
      <c r="E83" s="28">
        <f>SUM(F83:I83)</f>
        <v>139422.66265000001</v>
      </c>
      <c r="F83" s="28">
        <f t="shared" ref="F83:I88" si="21">F90+F132+F146+F181+F209+F251+F265+F272+F223+F237</f>
        <v>119922.66265000001</v>
      </c>
      <c r="G83" s="28">
        <f t="shared" si="21"/>
        <v>19500</v>
      </c>
      <c r="H83" s="28">
        <f t="shared" si="21"/>
        <v>0</v>
      </c>
      <c r="I83" s="28">
        <f t="shared" si="21"/>
        <v>0</v>
      </c>
      <c r="J83" s="161"/>
      <c r="K83" s="236"/>
    </row>
    <row r="84" spans="1:11" x14ac:dyDescent="0.25">
      <c r="A84" s="155"/>
      <c r="B84" s="158"/>
      <c r="C84" s="155"/>
      <c r="D84" s="44">
        <v>2022</v>
      </c>
      <c r="E84" s="28">
        <f t="shared" ref="E84:E89" si="22">SUM(F84:I84)</f>
        <v>3400324.0787100005</v>
      </c>
      <c r="F84" s="28">
        <f t="shared" si="21"/>
        <v>3302803.4787100004</v>
      </c>
      <c r="G84" s="28">
        <f t="shared" si="21"/>
        <v>97520.6</v>
      </c>
      <c r="H84" s="28">
        <f t="shared" si="21"/>
        <v>0</v>
      </c>
      <c r="I84" s="28">
        <f t="shared" si="21"/>
        <v>0</v>
      </c>
      <c r="J84" s="161"/>
      <c r="K84" s="236"/>
    </row>
    <row r="85" spans="1:11" x14ac:dyDescent="0.25">
      <c r="A85" s="155"/>
      <c r="B85" s="158"/>
      <c r="C85" s="155"/>
      <c r="D85" s="44">
        <v>2023</v>
      </c>
      <c r="E85" s="28">
        <f t="shared" si="22"/>
        <v>1854504.65405</v>
      </c>
      <c r="F85" s="28">
        <f t="shared" si="21"/>
        <v>1833383.59405</v>
      </c>
      <c r="G85" s="28">
        <f t="shared" si="21"/>
        <v>6143.1</v>
      </c>
      <c r="H85" s="28">
        <f t="shared" si="21"/>
        <v>14977.960000000001</v>
      </c>
      <c r="I85" s="28">
        <f t="shared" si="21"/>
        <v>0</v>
      </c>
      <c r="J85" s="161"/>
      <c r="K85" s="236"/>
    </row>
    <row r="86" spans="1:11" x14ac:dyDescent="0.25">
      <c r="A86" s="155"/>
      <c r="B86" s="158"/>
      <c r="C86" s="155"/>
      <c r="D86" s="44">
        <v>2024</v>
      </c>
      <c r="E86" s="28">
        <f t="shared" si="22"/>
        <v>485268.07426999998</v>
      </c>
      <c r="F86" s="28">
        <f t="shared" si="21"/>
        <v>485268.07426999998</v>
      </c>
      <c r="G86" s="28">
        <f t="shared" si="21"/>
        <v>0</v>
      </c>
      <c r="H86" s="28">
        <f t="shared" si="21"/>
        <v>0</v>
      </c>
      <c r="I86" s="28">
        <f t="shared" si="21"/>
        <v>0</v>
      </c>
      <c r="J86" s="161"/>
      <c r="K86" s="236"/>
    </row>
    <row r="87" spans="1:11" x14ac:dyDescent="0.25">
      <c r="A87" s="155"/>
      <c r="B87" s="158"/>
      <c r="C87" s="155"/>
      <c r="D87" s="44">
        <v>2025</v>
      </c>
      <c r="E87" s="28">
        <f t="shared" si="22"/>
        <v>1373946.15448</v>
      </c>
      <c r="F87" s="28">
        <f t="shared" si="21"/>
        <v>1373946.15448</v>
      </c>
      <c r="G87" s="28">
        <f t="shared" si="21"/>
        <v>0</v>
      </c>
      <c r="H87" s="28">
        <f t="shared" si="21"/>
        <v>0</v>
      </c>
      <c r="I87" s="28">
        <f t="shared" si="21"/>
        <v>0</v>
      </c>
      <c r="J87" s="161"/>
      <c r="K87" s="236"/>
    </row>
    <row r="88" spans="1:11" x14ac:dyDescent="0.25">
      <c r="A88" s="156"/>
      <c r="B88" s="134"/>
      <c r="C88" s="156"/>
      <c r="D88" s="60">
        <v>2026</v>
      </c>
      <c r="E88" s="28">
        <f t="shared" si="22"/>
        <v>93112.164479999992</v>
      </c>
      <c r="F88" s="28">
        <f t="shared" si="21"/>
        <v>93112.164479999992</v>
      </c>
      <c r="G88" s="28">
        <f t="shared" si="21"/>
        <v>0</v>
      </c>
      <c r="H88" s="28">
        <f t="shared" si="21"/>
        <v>0</v>
      </c>
      <c r="I88" s="28">
        <f t="shared" si="21"/>
        <v>0</v>
      </c>
      <c r="J88" s="162"/>
      <c r="K88" s="237"/>
    </row>
    <row r="89" spans="1:11" x14ac:dyDescent="0.25">
      <c r="A89" s="118" t="s">
        <v>20</v>
      </c>
      <c r="B89" s="121" t="s">
        <v>21</v>
      </c>
      <c r="C89" s="118" t="s">
        <v>325</v>
      </c>
      <c r="D89" s="7" t="s">
        <v>0</v>
      </c>
      <c r="E89" s="1">
        <f t="shared" si="22"/>
        <v>1745691.8948800003</v>
      </c>
      <c r="F89" s="1">
        <f>SUM(F90:F95)</f>
        <v>1745691.8948800003</v>
      </c>
      <c r="G89" s="1">
        <f>SUM(G90:G95)</f>
        <v>0</v>
      </c>
      <c r="H89" s="1">
        <f>SUM(H90:H95)</f>
        <v>0</v>
      </c>
      <c r="I89" s="1">
        <f>SUM(I90:I95)</f>
        <v>0</v>
      </c>
      <c r="J89" s="152" t="s">
        <v>360</v>
      </c>
      <c r="K89" s="118" t="s">
        <v>208</v>
      </c>
    </row>
    <row r="90" spans="1:11" x14ac:dyDescent="0.25">
      <c r="A90" s="119"/>
      <c r="B90" s="122"/>
      <c r="C90" s="119"/>
      <c r="D90" s="17">
        <v>2021</v>
      </c>
      <c r="E90" s="8">
        <f>SUM(F90:I90)</f>
        <v>107053.6</v>
      </c>
      <c r="F90" s="8">
        <f t="shared" ref="F90:F95" si="23">F97+F104+F111+F118+F125</f>
        <v>107053.6</v>
      </c>
      <c r="G90" s="8">
        <f>G97+G104+G111+G118+G125</f>
        <v>0</v>
      </c>
      <c r="H90" s="8">
        <f>H97+H104+H111+H118+H125</f>
        <v>0</v>
      </c>
      <c r="I90" s="8">
        <f>I97+I104+I111+I118+I125</f>
        <v>0</v>
      </c>
      <c r="J90" s="153"/>
      <c r="K90" s="119"/>
    </row>
    <row r="91" spans="1:11" x14ac:dyDescent="0.25">
      <c r="A91" s="119"/>
      <c r="B91" s="122"/>
      <c r="C91" s="119"/>
      <c r="D91" s="17">
        <v>2022</v>
      </c>
      <c r="E91" s="8">
        <f t="shared" ref="E91:E96" si="24">SUM(F91:I91)</f>
        <v>1258600.6000000001</v>
      </c>
      <c r="F91" s="8">
        <f t="shared" si="23"/>
        <v>1258600.6000000001</v>
      </c>
      <c r="G91" s="8">
        <f t="shared" ref="G91:I95" si="25">G98+G105+G112+G119+G126</f>
        <v>0</v>
      </c>
      <c r="H91" s="8">
        <f t="shared" si="25"/>
        <v>0</v>
      </c>
      <c r="I91" s="8">
        <f t="shared" si="25"/>
        <v>0</v>
      </c>
      <c r="J91" s="153"/>
      <c r="K91" s="119"/>
    </row>
    <row r="92" spans="1:11" x14ac:dyDescent="0.25">
      <c r="A92" s="119"/>
      <c r="B92" s="122"/>
      <c r="C92" s="119"/>
      <c r="D92" s="17">
        <v>2023</v>
      </c>
      <c r="E92" s="8">
        <f t="shared" si="24"/>
        <v>96059.566359999997</v>
      </c>
      <c r="F92" s="8">
        <f t="shared" si="23"/>
        <v>96059.566359999997</v>
      </c>
      <c r="G92" s="8">
        <f t="shared" si="25"/>
        <v>0</v>
      </c>
      <c r="H92" s="8">
        <f t="shared" si="25"/>
        <v>0</v>
      </c>
      <c r="I92" s="8">
        <f t="shared" si="25"/>
        <v>0</v>
      </c>
      <c r="J92" s="153"/>
      <c r="K92" s="119"/>
    </row>
    <row r="93" spans="1:11" x14ac:dyDescent="0.25">
      <c r="A93" s="119"/>
      <c r="B93" s="122"/>
      <c r="C93" s="119"/>
      <c r="D93" s="17">
        <v>2024</v>
      </c>
      <c r="E93" s="8">
        <f t="shared" si="24"/>
        <v>110466.99579999999</v>
      </c>
      <c r="F93" s="8">
        <f t="shared" si="23"/>
        <v>110466.99579999999</v>
      </c>
      <c r="G93" s="8">
        <f t="shared" si="25"/>
        <v>0</v>
      </c>
      <c r="H93" s="8">
        <f t="shared" si="25"/>
        <v>0</v>
      </c>
      <c r="I93" s="8">
        <f t="shared" si="25"/>
        <v>0</v>
      </c>
      <c r="J93" s="153"/>
      <c r="K93" s="119"/>
    </row>
    <row r="94" spans="1:11" x14ac:dyDescent="0.25">
      <c r="A94" s="119"/>
      <c r="B94" s="122"/>
      <c r="C94" s="119"/>
      <c r="D94" s="17">
        <v>2025</v>
      </c>
      <c r="E94" s="8">
        <f t="shared" si="24"/>
        <v>96095.566359999997</v>
      </c>
      <c r="F94" s="8">
        <f t="shared" si="23"/>
        <v>96095.566359999997</v>
      </c>
      <c r="G94" s="8">
        <f t="shared" si="25"/>
        <v>0</v>
      </c>
      <c r="H94" s="8">
        <f t="shared" si="25"/>
        <v>0</v>
      </c>
      <c r="I94" s="8">
        <f t="shared" si="25"/>
        <v>0</v>
      </c>
      <c r="J94" s="153"/>
      <c r="K94" s="119"/>
    </row>
    <row r="95" spans="1:11" x14ac:dyDescent="0.25">
      <c r="A95" s="120"/>
      <c r="B95" s="134"/>
      <c r="C95" s="120"/>
      <c r="D95" s="61">
        <v>2026</v>
      </c>
      <c r="E95" s="8">
        <f t="shared" si="24"/>
        <v>77415.566359999997</v>
      </c>
      <c r="F95" s="8">
        <f t="shared" si="23"/>
        <v>77415.566359999997</v>
      </c>
      <c r="G95" s="8">
        <f t="shared" si="25"/>
        <v>0</v>
      </c>
      <c r="H95" s="8">
        <f t="shared" si="25"/>
        <v>0</v>
      </c>
      <c r="I95" s="8">
        <f t="shared" si="25"/>
        <v>0</v>
      </c>
      <c r="J95" s="143"/>
      <c r="K95" s="120"/>
    </row>
    <row r="96" spans="1:11" ht="19.5" customHeight="1" x14ac:dyDescent="0.25">
      <c r="A96" s="106" t="s">
        <v>22</v>
      </c>
      <c r="B96" s="112" t="s">
        <v>23</v>
      </c>
      <c r="C96" s="106" t="s">
        <v>325</v>
      </c>
      <c r="D96" s="20" t="s">
        <v>0</v>
      </c>
      <c r="E96" s="4">
        <f t="shared" si="24"/>
        <v>527574.22588000004</v>
      </c>
      <c r="F96" s="4">
        <f>SUM(F97:F102)</f>
        <v>527574.22588000004</v>
      </c>
      <c r="G96" s="4">
        <f>SUM(G97:G102)</f>
        <v>0</v>
      </c>
      <c r="H96" s="4">
        <f>SUM(H97:H102)</f>
        <v>0</v>
      </c>
      <c r="I96" s="4">
        <f>SUM(I97:I102)</f>
        <v>0</v>
      </c>
      <c r="J96" s="115" t="s">
        <v>290</v>
      </c>
      <c r="K96" s="106" t="s">
        <v>209</v>
      </c>
    </row>
    <row r="97" spans="1:11" ht="18.75" customHeight="1" x14ac:dyDescent="0.25">
      <c r="A97" s="107"/>
      <c r="B97" s="113"/>
      <c r="C97" s="107"/>
      <c r="D97" s="55">
        <v>2021</v>
      </c>
      <c r="E97" s="2">
        <f>SUM(F97:I97)</f>
        <v>54813.599999999999</v>
      </c>
      <c r="F97" s="3">
        <v>54813.599999999999</v>
      </c>
      <c r="G97" s="2">
        <v>0</v>
      </c>
      <c r="H97" s="2">
        <v>0</v>
      </c>
      <c r="I97" s="2">
        <v>0</v>
      </c>
      <c r="J97" s="116"/>
      <c r="K97" s="107"/>
    </row>
    <row r="98" spans="1:11" ht="18.75" customHeight="1" x14ac:dyDescent="0.25">
      <c r="A98" s="107"/>
      <c r="B98" s="113"/>
      <c r="C98" s="107"/>
      <c r="D98" s="55">
        <v>2022</v>
      </c>
      <c r="E98" s="2">
        <f t="shared" ref="E98:E103" si="26">SUM(F98:I98)</f>
        <v>101000.6</v>
      </c>
      <c r="F98" s="3">
        <v>101000.6</v>
      </c>
      <c r="G98" s="2">
        <v>0</v>
      </c>
      <c r="H98" s="2">
        <v>0</v>
      </c>
      <c r="I98" s="2">
        <v>0</v>
      </c>
      <c r="J98" s="116"/>
      <c r="K98" s="107"/>
    </row>
    <row r="99" spans="1:11" ht="20.25" customHeight="1" x14ac:dyDescent="0.25">
      <c r="A99" s="107"/>
      <c r="B99" s="113"/>
      <c r="C99" s="107"/>
      <c r="D99" s="55">
        <v>2023</v>
      </c>
      <c r="E99" s="2">
        <f t="shared" si="26"/>
        <v>93959.566359999997</v>
      </c>
      <c r="F99" s="3">
        <v>93959.566359999997</v>
      </c>
      <c r="G99" s="2">
        <v>0</v>
      </c>
      <c r="H99" s="2">
        <v>0</v>
      </c>
      <c r="I99" s="2">
        <v>0</v>
      </c>
      <c r="J99" s="116"/>
      <c r="K99" s="107"/>
    </row>
    <row r="100" spans="1:11" ht="20.25" customHeight="1" x14ac:dyDescent="0.25">
      <c r="A100" s="107"/>
      <c r="B100" s="113"/>
      <c r="C100" s="107"/>
      <c r="D100" s="55">
        <v>2024</v>
      </c>
      <c r="E100" s="2">
        <f t="shared" si="26"/>
        <v>108561.3268</v>
      </c>
      <c r="F100" s="3">
        <v>108561.3268</v>
      </c>
      <c r="G100" s="2">
        <v>0</v>
      </c>
      <c r="H100" s="2">
        <v>0</v>
      </c>
      <c r="I100" s="2">
        <v>0</v>
      </c>
      <c r="J100" s="116"/>
      <c r="K100" s="107"/>
    </row>
    <row r="101" spans="1:11" ht="19.5" customHeight="1" x14ac:dyDescent="0.25">
      <c r="A101" s="107"/>
      <c r="B101" s="113"/>
      <c r="C101" s="107"/>
      <c r="D101" s="55">
        <v>2025</v>
      </c>
      <c r="E101" s="2">
        <f t="shared" si="26"/>
        <v>93959.566359999997</v>
      </c>
      <c r="F101" s="3">
        <v>93959.566359999997</v>
      </c>
      <c r="G101" s="2">
        <v>0</v>
      </c>
      <c r="H101" s="2">
        <v>0</v>
      </c>
      <c r="I101" s="2">
        <v>0</v>
      </c>
      <c r="J101" s="116"/>
      <c r="K101" s="107"/>
    </row>
    <row r="102" spans="1:11" ht="19.5" customHeight="1" x14ac:dyDescent="0.25">
      <c r="A102" s="108"/>
      <c r="B102" s="134"/>
      <c r="C102" s="108"/>
      <c r="D102" s="66">
        <v>2026</v>
      </c>
      <c r="E102" s="2">
        <f t="shared" si="26"/>
        <v>75279.566359999997</v>
      </c>
      <c r="F102" s="3">
        <f>93959.56636-18680</f>
        <v>75279.566359999997</v>
      </c>
      <c r="G102" s="2">
        <v>0</v>
      </c>
      <c r="H102" s="2">
        <v>0</v>
      </c>
      <c r="I102" s="2">
        <v>0</v>
      </c>
      <c r="J102" s="117"/>
      <c r="K102" s="108"/>
    </row>
    <row r="103" spans="1:11" x14ac:dyDescent="0.25">
      <c r="A103" s="106" t="s">
        <v>24</v>
      </c>
      <c r="B103" s="112" t="s">
        <v>25</v>
      </c>
      <c r="C103" s="106" t="s">
        <v>325</v>
      </c>
      <c r="D103" s="20" t="s">
        <v>0</v>
      </c>
      <c r="E103" s="4">
        <f t="shared" si="26"/>
        <v>6754.6689999999999</v>
      </c>
      <c r="F103" s="4">
        <f>SUM(F104:F109)</f>
        <v>6754.6689999999999</v>
      </c>
      <c r="G103" s="4">
        <f>SUM(G104:G109)</f>
        <v>0</v>
      </c>
      <c r="H103" s="4">
        <f>SUM(H104:H109)</f>
        <v>0</v>
      </c>
      <c r="I103" s="4">
        <f>SUM(I104:I109)</f>
        <v>0</v>
      </c>
      <c r="J103" s="115" t="s">
        <v>347</v>
      </c>
      <c r="K103" s="106" t="s">
        <v>210</v>
      </c>
    </row>
    <row r="104" spans="1:11" x14ac:dyDescent="0.25">
      <c r="A104" s="107"/>
      <c r="B104" s="113"/>
      <c r="C104" s="107"/>
      <c r="D104" s="55">
        <v>2021</v>
      </c>
      <c r="E104" s="2">
        <f>SUM(F104:I104)</f>
        <v>500</v>
      </c>
      <c r="F104" s="2">
        <v>500</v>
      </c>
      <c r="G104" s="2">
        <v>0</v>
      </c>
      <c r="H104" s="2">
        <v>0</v>
      </c>
      <c r="I104" s="2">
        <v>0</v>
      </c>
      <c r="J104" s="116"/>
      <c r="K104" s="107"/>
    </row>
    <row r="105" spans="1:11" x14ac:dyDescent="0.25">
      <c r="A105" s="107"/>
      <c r="B105" s="113"/>
      <c r="C105" s="107"/>
      <c r="D105" s="55">
        <v>2022</v>
      </c>
      <c r="E105" s="2">
        <f t="shared" ref="E105:E110" si="27">SUM(F105:I105)</f>
        <v>5300</v>
      </c>
      <c r="F105" s="2">
        <v>5300</v>
      </c>
      <c r="G105" s="2">
        <v>0</v>
      </c>
      <c r="H105" s="2">
        <v>0</v>
      </c>
      <c r="I105" s="2">
        <v>0</v>
      </c>
      <c r="J105" s="116"/>
      <c r="K105" s="107"/>
    </row>
    <row r="106" spans="1:11" x14ac:dyDescent="0.25">
      <c r="A106" s="107"/>
      <c r="B106" s="113"/>
      <c r="C106" s="107"/>
      <c r="D106" s="55">
        <v>2023</v>
      </c>
      <c r="E106" s="2">
        <f t="shared" si="27"/>
        <v>285</v>
      </c>
      <c r="F106" s="2">
        <f>300-15</f>
        <v>285</v>
      </c>
      <c r="G106" s="2">
        <v>0</v>
      </c>
      <c r="H106" s="2">
        <v>0</v>
      </c>
      <c r="I106" s="2">
        <v>0</v>
      </c>
      <c r="J106" s="116"/>
      <c r="K106" s="107"/>
    </row>
    <row r="107" spans="1:11" x14ac:dyDescent="0.25">
      <c r="A107" s="107"/>
      <c r="B107" s="113"/>
      <c r="C107" s="107"/>
      <c r="D107" s="55">
        <v>2024</v>
      </c>
      <c r="E107" s="2">
        <f t="shared" si="27"/>
        <v>69.668999999999997</v>
      </c>
      <c r="F107" s="2">
        <v>69.668999999999997</v>
      </c>
      <c r="G107" s="2">
        <v>0</v>
      </c>
      <c r="H107" s="2">
        <v>0</v>
      </c>
      <c r="I107" s="2">
        <v>0</v>
      </c>
      <c r="J107" s="116"/>
      <c r="K107" s="107"/>
    </row>
    <row r="108" spans="1:11" x14ac:dyDescent="0.25">
      <c r="A108" s="107"/>
      <c r="B108" s="113"/>
      <c r="C108" s="107"/>
      <c r="D108" s="55">
        <v>2025</v>
      </c>
      <c r="E108" s="2">
        <f t="shared" si="27"/>
        <v>300</v>
      </c>
      <c r="F108" s="2">
        <v>300</v>
      </c>
      <c r="G108" s="2">
        <v>0</v>
      </c>
      <c r="H108" s="2">
        <v>0</v>
      </c>
      <c r="I108" s="2">
        <v>0</v>
      </c>
      <c r="J108" s="116"/>
      <c r="K108" s="107"/>
    </row>
    <row r="109" spans="1:11" x14ac:dyDescent="0.25">
      <c r="A109" s="108"/>
      <c r="B109" s="134"/>
      <c r="C109" s="108"/>
      <c r="D109" s="66">
        <v>2026</v>
      </c>
      <c r="E109" s="2">
        <f t="shared" si="27"/>
        <v>300</v>
      </c>
      <c r="F109" s="2">
        <v>300</v>
      </c>
      <c r="G109" s="2"/>
      <c r="H109" s="2"/>
      <c r="I109" s="2"/>
      <c r="J109" s="117"/>
      <c r="K109" s="108"/>
    </row>
    <row r="110" spans="1:11" x14ac:dyDescent="0.25">
      <c r="A110" s="106" t="s">
        <v>26</v>
      </c>
      <c r="B110" s="112" t="s">
        <v>27</v>
      </c>
      <c r="C110" s="106" t="s">
        <v>325</v>
      </c>
      <c r="D110" s="20" t="s">
        <v>0</v>
      </c>
      <c r="E110" s="4">
        <f t="shared" si="27"/>
        <v>9440</v>
      </c>
      <c r="F110" s="4">
        <f>SUM(F111:F116)</f>
        <v>9440</v>
      </c>
      <c r="G110" s="4">
        <f>SUM(G111:G116)</f>
        <v>0</v>
      </c>
      <c r="H110" s="4">
        <f>SUM(H111:H116)</f>
        <v>0</v>
      </c>
      <c r="I110" s="4">
        <f>SUM(I111:I116)</f>
        <v>0</v>
      </c>
      <c r="J110" s="112" t="s">
        <v>211</v>
      </c>
      <c r="K110" s="106" t="s">
        <v>19</v>
      </c>
    </row>
    <row r="111" spans="1:11" x14ac:dyDescent="0.25">
      <c r="A111" s="107"/>
      <c r="B111" s="113"/>
      <c r="C111" s="107"/>
      <c r="D111" s="16">
        <v>2021</v>
      </c>
      <c r="E111" s="2">
        <f>SUM(F111:I111)</f>
        <v>1440</v>
      </c>
      <c r="F111" s="2">
        <v>1440</v>
      </c>
      <c r="G111" s="2">
        <v>0</v>
      </c>
      <c r="H111" s="2">
        <v>0</v>
      </c>
      <c r="I111" s="2">
        <v>0</v>
      </c>
      <c r="J111" s="113"/>
      <c r="K111" s="107"/>
    </row>
    <row r="112" spans="1:11" x14ac:dyDescent="0.25">
      <c r="A112" s="107"/>
      <c r="B112" s="113"/>
      <c r="C112" s="107"/>
      <c r="D112" s="16">
        <v>2022</v>
      </c>
      <c r="E112" s="2">
        <f t="shared" ref="E112:E117" si="28">SUM(F112:I112)</f>
        <v>2000</v>
      </c>
      <c r="F112" s="2">
        <v>2000</v>
      </c>
      <c r="G112" s="2">
        <v>0</v>
      </c>
      <c r="H112" s="2">
        <v>0</v>
      </c>
      <c r="I112" s="2">
        <v>0</v>
      </c>
      <c r="J112" s="113"/>
      <c r="K112" s="107"/>
    </row>
    <row r="113" spans="1:11" x14ac:dyDescent="0.25">
      <c r="A113" s="107"/>
      <c r="B113" s="113"/>
      <c r="C113" s="107"/>
      <c r="D113" s="16">
        <v>2023</v>
      </c>
      <c r="E113" s="2">
        <f t="shared" si="28"/>
        <v>1500</v>
      </c>
      <c r="F113" s="2">
        <v>1500</v>
      </c>
      <c r="G113" s="2">
        <v>0</v>
      </c>
      <c r="H113" s="2">
        <v>0</v>
      </c>
      <c r="I113" s="2">
        <v>0</v>
      </c>
      <c r="J113" s="113"/>
      <c r="K113" s="107"/>
    </row>
    <row r="114" spans="1:11" x14ac:dyDescent="0.25">
      <c r="A114" s="107"/>
      <c r="B114" s="113"/>
      <c r="C114" s="107"/>
      <c r="D114" s="16">
        <v>2024</v>
      </c>
      <c r="E114" s="2">
        <f t="shared" si="28"/>
        <v>1500</v>
      </c>
      <c r="F114" s="2">
        <v>1500</v>
      </c>
      <c r="G114" s="2">
        <v>0</v>
      </c>
      <c r="H114" s="2">
        <v>0</v>
      </c>
      <c r="I114" s="2">
        <v>0</v>
      </c>
      <c r="J114" s="113"/>
      <c r="K114" s="107"/>
    </row>
    <row r="115" spans="1:11" x14ac:dyDescent="0.25">
      <c r="A115" s="107"/>
      <c r="B115" s="113"/>
      <c r="C115" s="107"/>
      <c r="D115" s="16">
        <v>2025</v>
      </c>
      <c r="E115" s="2">
        <f t="shared" si="28"/>
        <v>1500</v>
      </c>
      <c r="F115" s="2">
        <v>1500</v>
      </c>
      <c r="G115" s="2">
        <v>0</v>
      </c>
      <c r="H115" s="2">
        <v>0</v>
      </c>
      <c r="I115" s="2">
        <v>0</v>
      </c>
      <c r="J115" s="113"/>
      <c r="K115" s="107"/>
    </row>
    <row r="116" spans="1:11" x14ac:dyDescent="0.25">
      <c r="A116" s="108"/>
      <c r="B116" s="134"/>
      <c r="C116" s="108"/>
      <c r="D116" s="66">
        <v>2026</v>
      </c>
      <c r="E116" s="2">
        <f t="shared" si="28"/>
        <v>1500</v>
      </c>
      <c r="F116" s="2">
        <v>1500</v>
      </c>
      <c r="G116" s="2">
        <v>0</v>
      </c>
      <c r="H116" s="2">
        <v>0</v>
      </c>
      <c r="I116" s="2">
        <v>0</v>
      </c>
      <c r="J116" s="114"/>
      <c r="K116" s="108"/>
    </row>
    <row r="117" spans="1:11" x14ac:dyDescent="0.25">
      <c r="A117" s="106" t="s">
        <v>28</v>
      </c>
      <c r="B117" s="112" t="s">
        <v>29</v>
      </c>
      <c r="C117" s="106" t="s">
        <v>325</v>
      </c>
      <c r="D117" s="20" t="s">
        <v>0</v>
      </c>
      <c r="E117" s="4">
        <f t="shared" si="28"/>
        <v>1923</v>
      </c>
      <c r="F117" s="4">
        <f>SUM(F118:F123)</f>
        <v>1923</v>
      </c>
      <c r="G117" s="4">
        <f>SUM(G118:G123)</f>
        <v>0</v>
      </c>
      <c r="H117" s="4">
        <f>SUM(H118:H123)</f>
        <v>0</v>
      </c>
      <c r="I117" s="4">
        <f>SUM(I118:I123)</f>
        <v>0</v>
      </c>
      <c r="J117" s="112" t="s">
        <v>212</v>
      </c>
      <c r="K117" s="106" t="s">
        <v>19</v>
      </c>
    </row>
    <row r="118" spans="1:11" x14ac:dyDescent="0.25">
      <c r="A118" s="107"/>
      <c r="B118" s="113"/>
      <c r="C118" s="107"/>
      <c r="D118" s="55">
        <v>2021</v>
      </c>
      <c r="E118" s="2">
        <f>SUM(F118:I118)</f>
        <v>300</v>
      </c>
      <c r="F118" s="2">
        <v>300</v>
      </c>
      <c r="G118" s="2">
        <v>0</v>
      </c>
      <c r="H118" s="2">
        <v>0</v>
      </c>
      <c r="I118" s="2">
        <v>0</v>
      </c>
      <c r="J118" s="113"/>
      <c r="K118" s="107"/>
    </row>
    <row r="119" spans="1:11" x14ac:dyDescent="0.25">
      <c r="A119" s="107"/>
      <c r="B119" s="113"/>
      <c r="C119" s="107"/>
      <c r="D119" s="55">
        <v>2022</v>
      </c>
      <c r="E119" s="2">
        <f t="shared" ref="E119:E124" si="29">SUM(F119:I119)</f>
        <v>300</v>
      </c>
      <c r="F119" s="2">
        <v>300</v>
      </c>
      <c r="G119" s="2">
        <v>0</v>
      </c>
      <c r="H119" s="2">
        <v>0</v>
      </c>
      <c r="I119" s="2">
        <v>0</v>
      </c>
      <c r="J119" s="113"/>
      <c r="K119" s="107"/>
    </row>
    <row r="120" spans="1:11" x14ac:dyDescent="0.25">
      <c r="A120" s="107"/>
      <c r="B120" s="113"/>
      <c r="C120" s="107"/>
      <c r="D120" s="55">
        <v>2023</v>
      </c>
      <c r="E120" s="2">
        <f t="shared" si="29"/>
        <v>315</v>
      </c>
      <c r="F120" s="2">
        <v>315</v>
      </c>
      <c r="G120" s="2">
        <v>0</v>
      </c>
      <c r="H120" s="2">
        <v>0</v>
      </c>
      <c r="I120" s="2">
        <v>0</v>
      </c>
      <c r="J120" s="113"/>
      <c r="K120" s="107"/>
    </row>
    <row r="121" spans="1:11" x14ac:dyDescent="0.25">
      <c r="A121" s="107"/>
      <c r="B121" s="113"/>
      <c r="C121" s="107"/>
      <c r="D121" s="55">
        <v>2024</v>
      </c>
      <c r="E121" s="2">
        <f t="shared" si="29"/>
        <v>336</v>
      </c>
      <c r="F121" s="2">
        <v>336</v>
      </c>
      <c r="G121" s="2">
        <v>0</v>
      </c>
      <c r="H121" s="2">
        <v>0</v>
      </c>
      <c r="I121" s="2">
        <v>0</v>
      </c>
      <c r="J121" s="113"/>
      <c r="K121" s="107"/>
    </row>
    <row r="122" spans="1:11" x14ac:dyDescent="0.25">
      <c r="A122" s="107"/>
      <c r="B122" s="113"/>
      <c r="C122" s="107"/>
      <c r="D122" s="55">
        <v>2025</v>
      </c>
      <c r="E122" s="2">
        <f t="shared" si="29"/>
        <v>336</v>
      </c>
      <c r="F122" s="2">
        <v>336</v>
      </c>
      <c r="G122" s="2">
        <v>0</v>
      </c>
      <c r="H122" s="2">
        <v>0</v>
      </c>
      <c r="I122" s="2">
        <v>0</v>
      </c>
      <c r="J122" s="113"/>
      <c r="K122" s="107"/>
    </row>
    <row r="123" spans="1:11" x14ac:dyDescent="0.25">
      <c r="A123" s="108"/>
      <c r="B123" s="134"/>
      <c r="C123" s="108"/>
      <c r="D123" s="66">
        <v>2026</v>
      </c>
      <c r="E123" s="2">
        <f t="shared" si="29"/>
        <v>336</v>
      </c>
      <c r="F123" s="2">
        <v>336</v>
      </c>
      <c r="G123" s="2">
        <v>0</v>
      </c>
      <c r="H123" s="2">
        <v>0</v>
      </c>
      <c r="I123" s="2">
        <v>0</v>
      </c>
      <c r="J123" s="114"/>
      <c r="K123" s="108"/>
    </row>
    <row r="124" spans="1:11" x14ac:dyDescent="0.25">
      <c r="A124" s="106" t="s">
        <v>30</v>
      </c>
      <c r="B124" s="112" t="s">
        <v>31</v>
      </c>
      <c r="C124" s="106" t="s">
        <v>43</v>
      </c>
      <c r="D124" s="20" t="s">
        <v>0</v>
      </c>
      <c r="E124" s="4">
        <f t="shared" si="29"/>
        <v>1200000</v>
      </c>
      <c r="F124" s="4">
        <f>SUM(F125:F130)</f>
        <v>1200000</v>
      </c>
      <c r="G124" s="4">
        <f>SUM(G125:G130)</f>
        <v>0</v>
      </c>
      <c r="H124" s="4">
        <f>SUM(H125:H130)</f>
        <v>0</v>
      </c>
      <c r="I124" s="4">
        <f>SUM(I125:I130)</f>
        <v>0</v>
      </c>
      <c r="J124" s="112" t="s">
        <v>213</v>
      </c>
      <c r="K124" s="106" t="s">
        <v>214</v>
      </c>
    </row>
    <row r="125" spans="1:11" x14ac:dyDescent="0.25">
      <c r="A125" s="107"/>
      <c r="B125" s="113"/>
      <c r="C125" s="107"/>
      <c r="D125" s="55">
        <v>2021</v>
      </c>
      <c r="E125" s="2">
        <f>SUM(F125:I125)</f>
        <v>50000</v>
      </c>
      <c r="F125" s="2">
        <v>50000</v>
      </c>
      <c r="G125" s="2">
        <v>0</v>
      </c>
      <c r="H125" s="2">
        <v>0</v>
      </c>
      <c r="I125" s="2">
        <v>0</v>
      </c>
      <c r="J125" s="113"/>
      <c r="K125" s="107"/>
    </row>
    <row r="126" spans="1:11" x14ac:dyDescent="0.25">
      <c r="A126" s="107"/>
      <c r="B126" s="113"/>
      <c r="C126" s="107"/>
      <c r="D126" s="55">
        <v>2022</v>
      </c>
      <c r="E126" s="2">
        <f t="shared" ref="E126:E138" si="30">SUM(F126:I126)</f>
        <v>1150000</v>
      </c>
      <c r="F126" s="2">
        <v>1150000</v>
      </c>
      <c r="G126" s="2">
        <v>0</v>
      </c>
      <c r="H126" s="2">
        <v>0</v>
      </c>
      <c r="I126" s="2">
        <v>0</v>
      </c>
      <c r="J126" s="113"/>
      <c r="K126" s="107"/>
    </row>
    <row r="127" spans="1:11" x14ac:dyDescent="0.25">
      <c r="A127" s="107"/>
      <c r="B127" s="113"/>
      <c r="C127" s="107"/>
      <c r="D127" s="55">
        <v>2023</v>
      </c>
      <c r="E127" s="2">
        <f t="shared" si="30"/>
        <v>0</v>
      </c>
      <c r="F127" s="2">
        <v>0</v>
      </c>
      <c r="G127" s="2">
        <v>0</v>
      </c>
      <c r="H127" s="2">
        <v>0</v>
      </c>
      <c r="I127" s="2">
        <v>0</v>
      </c>
      <c r="J127" s="113"/>
      <c r="K127" s="107"/>
    </row>
    <row r="128" spans="1:11" x14ac:dyDescent="0.25">
      <c r="A128" s="107"/>
      <c r="B128" s="113"/>
      <c r="C128" s="107"/>
      <c r="D128" s="55">
        <v>2024</v>
      </c>
      <c r="E128" s="2">
        <f t="shared" si="30"/>
        <v>0</v>
      </c>
      <c r="F128" s="2">
        <v>0</v>
      </c>
      <c r="G128" s="2">
        <v>0</v>
      </c>
      <c r="H128" s="2">
        <v>0</v>
      </c>
      <c r="I128" s="2">
        <v>0</v>
      </c>
      <c r="J128" s="113"/>
      <c r="K128" s="107"/>
    </row>
    <row r="129" spans="1:11" x14ac:dyDescent="0.25">
      <c r="A129" s="107"/>
      <c r="B129" s="113"/>
      <c r="C129" s="107"/>
      <c r="D129" s="55">
        <v>2025</v>
      </c>
      <c r="E129" s="2">
        <f t="shared" si="30"/>
        <v>0</v>
      </c>
      <c r="F129" s="2">
        <v>0</v>
      </c>
      <c r="G129" s="2">
        <v>0</v>
      </c>
      <c r="H129" s="2">
        <v>0</v>
      </c>
      <c r="I129" s="2">
        <v>0</v>
      </c>
      <c r="J129" s="113"/>
      <c r="K129" s="107"/>
    </row>
    <row r="130" spans="1:11" x14ac:dyDescent="0.25">
      <c r="A130" s="108"/>
      <c r="B130" s="134"/>
      <c r="C130" s="108"/>
      <c r="D130" s="59">
        <v>2026</v>
      </c>
      <c r="E130" s="2">
        <f t="shared" si="30"/>
        <v>0</v>
      </c>
      <c r="F130" s="2">
        <v>0</v>
      </c>
      <c r="G130" s="2">
        <v>0</v>
      </c>
      <c r="H130" s="2">
        <v>0</v>
      </c>
      <c r="I130" s="2">
        <v>0</v>
      </c>
      <c r="J130" s="134"/>
      <c r="K130" s="108"/>
    </row>
    <row r="131" spans="1:11" ht="15" customHeight="1" x14ac:dyDescent="0.25">
      <c r="A131" s="118" t="s">
        <v>32</v>
      </c>
      <c r="B131" s="121" t="s">
        <v>365</v>
      </c>
      <c r="C131" s="118" t="s">
        <v>325</v>
      </c>
      <c r="D131" s="7" t="s">
        <v>0</v>
      </c>
      <c r="E131" s="1">
        <f t="shared" si="30"/>
        <v>86551.78383</v>
      </c>
      <c r="F131" s="1">
        <f>SUM(F132:F137)</f>
        <v>86551.78383</v>
      </c>
      <c r="G131" s="1">
        <f>SUM(G132:G137)</f>
        <v>0</v>
      </c>
      <c r="H131" s="1">
        <f>SUM(H132:H137)</f>
        <v>0</v>
      </c>
      <c r="I131" s="1">
        <f>SUM(I132:I137)</f>
        <v>0</v>
      </c>
      <c r="J131" s="152" t="s">
        <v>364</v>
      </c>
      <c r="K131" s="233" t="s">
        <v>307</v>
      </c>
    </row>
    <row r="132" spans="1:11" x14ac:dyDescent="0.25">
      <c r="A132" s="119"/>
      <c r="B132" s="122"/>
      <c r="C132" s="119"/>
      <c r="D132" s="43">
        <v>2021</v>
      </c>
      <c r="E132" s="8">
        <f t="shared" ref="E132:E137" si="31">SUM(F132:I132)</f>
        <v>12869.06265</v>
      </c>
      <c r="F132" s="8">
        <f>F139</f>
        <v>12869.06265</v>
      </c>
      <c r="G132" s="8">
        <f>G139</f>
        <v>0</v>
      </c>
      <c r="H132" s="8">
        <f>H139</f>
        <v>0</v>
      </c>
      <c r="I132" s="8">
        <f>I139</f>
        <v>0</v>
      </c>
      <c r="J132" s="153"/>
      <c r="K132" s="233"/>
    </row>
    <row r="133" spans="1:11" x14ac:dyDescent="0.25">
      <c r="A133" s="119"/>
      <c r="B133" s="122"/>
      <c r="C133" s="119"/>
      <c r="D133" s="43">
        <v>2022</v>
      </c>
      <c r="E133" s="8">
        <f t="shared" si="31"/>
        <v>13296.46341</v>
      </c>
      <c r="F133" s="8">
        <f>F140</f>
        <v>13296.46341</v>
      </c>
      <c r="G133" s="8">
        <f t="shared" ref="G133:I137" si="32">G140</f>
        <v>0</v>
      </c>
      <c r="H133" s="8">
        <f t="shared" si="32"/>
        <v>0</v>
      </c>
      <c r="I133" s="8">
        <f t="shared" si="32"/>
        <v>0</v>
      </c>
      <c r="J133" s="153"/>
      <c r="K133" s="233"/>
    </row>
    <row r="134" spans="1:11" x14ac:dyDescent="0.25">
      <c r="A134" s="119"/>
      <c r="B134" s="122"/>
      <c r="C134" s="119"/>
      <c r="D134" s="43">
        <v>2023</v>
      </c>
      <c r="E134" s="8">
        <f t="shared" si="31"/>
        <v>13296.46341</v>
      </c>
      <c r="F134" s="8">
        <f>F141</f>
        <v>13296.46341</v>
      </c>
      <c r="G134" s="8">
        <f t="shared" si="32"/>
        <v>0</v>
      </c>
      <c r="H134" s="8">
        <f t="shared" si="32"/>
        <v>0</v>
      </c>
      <c r="I134" s="8">
        <f t="shared" si="32"/>
        <v>0</v>
      </c>
      <c r="J134" s="153"/>
      <c r="K134" s="233"/>
    </row>
    <row r="135" spans="1:11" x14ac:dyDescent="0.25">
      <c r="A135" s="119"/>
      <c r="B135" s="122"/>
      <c r="C135" s="119"/>
      <c r="D135" s="43">
        <v>2024</v>
      </c>
      <c r="E135" s="8">
        <f t="shared" si="31"/>
        <v>15696.598120000001</v>
      </c>
      <c r="F135" s="8">
        <f>F142</f>
        <v>15696.598120000001</v>
      </c>
      <c r="G135" s="8">
        <f t="shared" si="32"/>
        <v>0</v>
      </c>
      <c r="H135" s="8">
        <f t="shared" si="32"/>
        <v>0</v>
      </c>
      <c r="I135" s="8">
        <f t="shared" si="32"/>
        <v>0</v>
      </c>
      <c r="J135" s="153"/>
      <c r="K135" s="233"/>
    </row>
    <row r="136" spans="1:11" x14ac:dyDescent="0.25">
      <c r="A136" s="119"/>
      <c r="B136" s="122"/>
      <c r="C136" s="119"/>
      <c r="D136" s="43">
        <v>2025</v>
      </c>
      <c r="E136" s="8">
        <f t="shared" si="31"/>
        <v>15696.598120000001</v>
      </c>
      <c r="F136" s="8">
        <f>F143</f>
        <v>15696.598120000001</v>
      </c>
      <c r="G136" s="8">
        <f t="shared" si="32"/>
        <v>0</v>
      </c>
      <c r="H136" s="8">
        <f t="shared" si="32"/>
        <v>0</v>
      </c>
      <c r="I136" s="8">
        <f t="shared" si="32"/>
        <v>0</v>
      </c>
      <c r="J136" s="153"/>
      <c r="K136" s="233"/>
    </row>
    <row r="137" spans="1:11" x14ac:dyDescent="0.25">
      <c r="A137" s="120"/>
      <c r="B137" s="123"/>
      <c r="C137" s="120"/>
      <c r="D137" s="61">
        <v>2026</v>
      </c>
      <c r="E137" s="8">
        <f t="shared" si="31"/>
        <v>15696.598120000001</v>
      </c>
      <c r="F137" s="8">
        <f>F144</f>
        <v>15696.598120000001</v>
      </c>
      <c r="G137" s="8">
        <f t="shared" si="32"/>
        <v>0</v>
      </c>
      <c r="H137" s="8">
        <f t="shared" si="32"/>
        <v>0</v>
      </c>
      <c r="I137" s="8">
        <f t="shared" si="32"/>
        <v>0</v>
      </c>
      <c r="J137" s="234"/>
      <c r="K137" s="233"/>
    </row>
    <row r="138" spans="1:11" ht="15" customHeight="1" x14ac:dyDescent="0.25">
      <c r="A138" s="106" t="s">
        <v>33</v>
      </c>
      <c r="B138" s="112" t="s">
        <v>366</v>
      </c>
      <c r="C138" s="106" t="s">
        <v>325</v>
      </c>
      <c r="D138" s="20" t="s">
        <v>0</v>
      </c>
      <c r="E138" s="4">
        <f t="shared" si="30"/>
        <v>86551.78383</v>
      </c>
      <c r="F138" s="4">
        <f>SUM(F139:F144)</f>
        <v>86551.78383</v>
      </c>
      <c r="G138" s="4">
        <f>SUM(G139:G144)</f>
        <v>0</v>
      </c>
      <c r="H138" s="4">
        <f>SUM(H139:H144)</f>
        <v>0</v>
      </c>
      <c r="I138" s="4">
        <f>SUM(I139:I144)</f>
        <v>0</v>
      </c>
      <c r="J138" s="112" t="s">
        <v>302</v>
      </c>
      <c r="K138" s="106" t="s">
        <v>307</v>
      </c>
    </row>
    <row r="139" spans="1:11" x14ac:dyDescent="0.25">
      <c r="A139" s="107"/>
      <c r="B139" s="113"/>
      <c r="C139" s="107"/>
      <c r="D139" s="55">
        <v>2021</v>
      </c>
      <c r="E139" s="2">
        <f>SUM(F139:I139)</f>
        <v>12869.06265</v>
      </c>
      <c r="F139" s="3">
        <v>12869.06265</v>
      </c>
      <c r="G139" s="2">
        <v>0</v>
      </c>
      <c r="H139" s="2">
        <v>0</v>
      </c>
      <c r="I139" s="2">
        <v>0</v>
      </c>
      <c r="J139" s="113"/>
      <c r="K139" s="107"/>
    </row>
    <row r="140" spans="1:11" x14ac:dyDescent="0.25">
      <c r="A140" s="107"/>
      <c r="B140" s="113"/>
      <c r="C140" s="107"/>
      <c r="D140" s="55">
        <v>2022</v>
      </c>
      <c r="E140" s="2">
        <f t="shared" ref="E140:E145" si="33">SUM(F140:I140)</f>
        <v>13296.46341</v>
      </c>
      <c r="F140" s="3">
        <v>13296.46341</v>
      </c>
      <c r="G140" s="2">
        <v>0</v>
      </c>
      <c r="H140" s="2">
        <v>0</v>
      </c>
      <c r="I140" s="2">
        <v>0</v>
      </c>
      <c r="J140" s="113"/>
      <c r="K140" s="107"/>
    </row>
    <row r="141" spans="1:11" x14ac:dyDescent="0.25">
      <c r="A141" s="107"/>
      <c r="B141" s="113"/>
      <c r="C141" s="107"/>
      <c r="D141" s="55">
        <v>2023</v>
      </c>
      <c r="E141" s="2">
        <f t="shared" si="33"/>
        <v>13296.46341</v>
      </c>
      <c r="F141" s="3">
        <v>13296.46341</v>
      </c>
      <c r="G141" s="2">
        <v>0</v>
      </c>
      <c r="H141" s="2">
        <v>0</v>
      </c>
      <c r="I141" s="2">
        <v>0</v>
      </c>
      <c r="J141" s="113"/>
      <c r="K141" s="107"/>
    </row>
    <row r="142" spans="1:11" x14ac:dyDescent="0.25">
      <c r="A142" s="107"/>
      <c r="B142" s="113"/>
      <c r="C142" s="107"/>
      <c r="D142" s="55">
        <v>2024</v>
      </c>
      <c r="E142" s="2">
        <f t="shared" si="33"/>
        <v>15696.598120000001</v>
      </c>
      <c r="F142" s="3">
        <v>15696.598120000001</v>
      </c>
      <c r="G142" s="2">
        <v>0</v>
      </c>
      <c r="H142" s="2">
        <v>0</v>
      </c>
      <c r="I142" s="2">
        <v>0</v>
      </c>
      <c r="J142" s="113"/>
      <c r="K142" s="107"/>
    </row>
    <row r="143" spans="1:11" x14ac:dyDescent="0.25">
      <c r="A143" s="107"/>
      <c r="B143" s="113"/>
      <c r="C143" s="107"/>
      <c r="D143" s="55">
        <v>2025</v>
      </c>
      <c r="E143" s="2">
        <f t="shared" si="33"/>
        <v>15696.598120000001</v>
      </c>
      <c r="F143" s="3">
        <v>15696.598120000001</v>
      </c>
      <c r="G143" s="2">
        <v>0</v>
      </c>
      <c r="H143" s="2">
        <v>0</v>
      </c>
      <c r="I143" s="2">
        <v>0</v>
      </c>
      <c r="J143" s="113"/>
      <c r="K143" s="107"/>
    </row>
    <row r="144" spans="1:11" x14ac:dyDescent="0.25">
      <c r="A144" s="108"/>
      <c r="B144" s="114"/>
      <c r="C144" s="108"/>
      <c r="D144" s="59">
        <v>2026</v>
      </c>
      <c r="E144" s="2">
        <f t="shared" si="33"/>
        <v>15696.598120000001</v>
      </c>
      <c r="F144" s="3">
        <v>15696.598120000001</v>
      </c>
      <c r="G144" s="2">
        <v>0</v>
      </c>
      <c r="H144" s="2">
        <v>0</v>
      </c>
      <c r="I144" s="2">
        <v>0</v>
      </c>
      <c r="J144" s="126"/>
      <c r="K144" s="108"/>
    </row>
    <row r="145" spans="1:12" ht="19.5" customHeight="1" x14ac:dyDescent="0.25">
      <c r="A145" s="118" t="s">
        <v>34</v>
      </c>
      <c r="B145" s="152" t="s">
        <v>35</v>
      </c>
      <c r="C145" s="118" t="s">
        <v>14</v>
      </c>
      <c r="D145" s="7" t="s">
        <v>0</v>
      </c>
      <c r="E145" s="1">
        <f t="shared" si="33"/>
        <v>3672518.06</v>
      </c>
      <c r="F145" s="1">
        <f>SUM(F146:F151)</f>
        <v>3657540.1</v>
      </c>
      <c r="G145" s="1">
        <f>SUM(G146:G151)</f>
        <v>0</v>
      </c>
      <c r="H145" s="1">
        <f>SUM(H146:H151)</f>
        <v>14977.960000000001</v>
      </c>
      <c r="I145" s="1">
        <f>SUM(I146:I151)</f>
        <v>0</v>
      </c>
      <c r="J145" s="152" t="s">
        <v>367</v>
      </c>
      <c r="K145" s="229" t="s">
        <v>315</v>
      </c>
    </row>
    <row r="146" spans="1:12" ht="19.5" customHeight="1" x14ac:dyDescent="0.25">
      <c r="A146" s="119"/>
      <c r="B146" s="153"/>
      <c r="C146" s="119"/>
      <c r="D146" s="17">
        <v>2021</v>
      </c>
      <c r="E146" s="8">
        <f t="shared" ref="E146:E153" si="34">SUM(F146:I146)</f>
        <v>0</v>
      </c>
      <c r="F146" s="31">
        <f>F153+F160+F167+F174</f>
        <v>0</v>
      </c>
      <c r="G146" s="31">
        <f>G153+G160+G167+G174</f>
        <v>0</v>
      </c>
      <c r="H146" s="31">
        <f>H153+H160+H167+H174</f>
        <v>0</v>
      </c>
      <c r="I146" s="31">
        <f>I153+I160+I167+I174</f>
        <v>0</v>
      </c>
      <c r="J146" s="153"/>
      <c r="K146" s="230"/>
    </row>
    <row r="147" spans="1:12" ht="17.25" customHeight="1" x14ac:dyDescent="0.25">
      <c r="A147" s="119"/>
      <c r="B147" s="153"/>
      <c r="C147" s="119"/>
      <c r="D147" s="17">
        <v>2022</v>
      </c>
      <c r="E147" s="8">
        <f t="shared" si="34"/>
        <v>1942778.6</v>
      </c>
      <c r="F147" s="31">
        <f t="shared" ref="F147:I151" si="35">F154+F161+F168+F175</f>
        <v>1942778.6</v>
      </c>
      <c r="G147" s="31">
        <f t="shared" si="35"/>
        <v>0</v>
      </c>
      <c r="H147" s="31">
        <f t="shared" si="35"/>
        <v>0</v>
      </c>
      <c r="I147" s="31">
        <f t="shared" si="35"/>
        <v>0</v>
      </c>
      <c r="J147" s="153"/>
      <c r="K147" s="230"/>
    </row>
    <row r="148" spans="1:12" x14ac:dyDescent="0.25">
      <c r="A148" s="119"/>
      <c r="B148" s="153"/>
      <c r="C148" s="119"/>
      <c r="D148" s="17">
        <v>2023</v>
      </c>
      <c r="E148" s="8">
        <f t="shared" si="34"/>
        <v>1729739.46</v>
      </c>
      <c r="F148" s="31">
        <f t="shared" si="35"/>
        <v>1714761.5</v>
      </c>
      <c r="G148" s="31">
        <f t="shared" si="35"/>
        <v>0</v>
      </c>
      <c r="H148" s="31">
        <f t="shared" si="35"/>
        <v>14977.960000000001</v>
      </c>
      <c r="I148" s="31">
        <f t="shared" si="35"/>
        <v>0</v>
      </c>
      <c r="J148" s="153"/>
      <c r="K148" s="230"/>
    </row>
    <row r="149" spans="1:12" x14ac:dyDescent="0.25">
      <c r="A149" s="119"/>
      <c r="B149" s="153"/>
      <c r="C149" s="119"/>
      <c r="D149" s="17">
        <v>2024</v>
      </c>
      <c r="E149" s="8">
        <f t="shared" si="34"/>
        <v>0</v>
      </c>
      <c r="F149" s="31">
        <f t="shared" si="35"/>
        <v>0</v>
      </c>
      <c r="G149" s="31">
        <f t="shared" si="35"/>
        <v>0</v>
      </c>
      <c r="H149" s="31">
        <f t="shared" si="35"/>
        <v>0</v>
      </c>
      <c r="I149" s="31">
        <f t="shared" si="35"/>
        <v>0</v>
      </c>
      <c r="J149" s="153"/>
      <c r="K149" s="230"/>
    </row>
    <row r="150" spans="1:12" x14ac:dyDescent="0.25">
      <c r="A150" s="119"/>
      <c r="B150" s="153"/>
      <c r="C150" s="119"/>
      <c r="D150" s="17">
        <v>2025</v>
      </c>
      <c r="E150" s="8">
        <f t="shared" si="34"/>
        <v>0</v>
      </c>
      <c r="F150" s="31">
        <f t="shared" si="35"/>
        <v>0</v>
      </c>
      <c r="G150" s="31">
        <f t="shared" si="35"/>
        <v>0</v>
      </c>
      <c r="H150" s="31">
        <f t="shared" si="35"/>
        <v>0</v>
      </c>
      <c r="I150" s="31">
        <f t="shared" si="35"/>
        <v>0</v>
      </c>
      <c r="J150" s="153"/>
      <c r="K150" s="230"/>
    </row>
    <row r="151" spans="1:12" x14ac:dyDescent="0.25">
      <c r="A151" s="120"/>
      <c r="B151" s="143"/>
      <c r="C151" s="120"/>
      <c r="D151" s="61">
        <v>2026</v>
      </c>
      <c r="E151" s="8">
        <f t="shared" si="34"/>
        <v>0</v>
      </c>
      <c r="F151" s="31">
        <f t="shared" si="35"/>
        <v>0</v>
      </c>
      <c r="G151" s="31">
        <f t="shared" si="35"/>
        <v>0</v>
      </c>
      <c r="H151" s="31">
        <f t="shared" si="35"/>
        <v>0</v>
      </c>
      <c r="I151" s="31">
        <f t="shared" si="35"/>
        <v>0</v>
      </c>
      <c r="J151" s="232"/>
      <c r="K151" s="231"/>
    </row>
    <row r="152" spans="1:12" x14ac:dyDescent="0.25">
      <c r="A152" s="106" t="s">
        <v>37</v>
      </c>
      <c r="B152" s="112" t="s">
        <v>305</v>
      </c>
      <c r="C152" s="106" t="s">
        <v>14</v>
      </c>
      <c r="D152" s="20" t="s">
        <v>0</v>
      </c>
      <c r="E152" s="4">
        <f t="shared" si="34"/>
        <v>3022468.56</v>
      </c>
      <c r="F152" s="4">
        <f>SUM(F153:F158)</f>
        <v>3007490.6</v>
      </c>
      <c r="G152" s="4">
        <f>SUM(G153:G158)</f>
        <v>0</v>
      </c>
      <c r="H152" s="4">
        <f>SUM(H153:H158)</f>
        <v>14977.960000000001</v>
      </c>
      <c r="I152" s="4">
        <f>SUM(I153:I158)</f>
        <v>0</v>
      </c>
      <c r="J152" s="112" t="s">
        <v>280</v>
      </c>
      <c r="K152" s="106" t="s">
        <v>215</v>
      </c>
      <c r="L152" s="56"/>
    </row>
    <row r="153" spans="1:12" x14ac:dyDescent="0.25">
      <c r="A153" s="107"/>
      <c r="B153" s="113"/>
      <c r="C153" s="107"/>
      <c r="D153" s="55">
        <v>2021</v>
      </c>
      <c r="E153" s="2">
        <f t="shared" si="34"/>
        <v>0</v>
      </c>
      <c r="F153" s="2">
        <v>0</v>
      </c>
      <c r="G153" s="2">
        <v>0</v>
      </c>
      <c r="H153" s="2">
        <v>0</v>
      </c>
      <c r="I153" s="2">
        <v>0</v>
      </c>
      <c r="J153" s="113"/>
      <c r="K153" s="107"/>
      <c r="L153" s="56"/>
    </row>
    <row r="154" spans="1:12" x14ac:dyDescent="0.25">
      <c r="A154" s="107"/>
      <c r="B154" s="113"/>
      <c r="C154" s="107"/>
      <c r="D154" s="55">
        <v>2022</v>
      </c>
      <c r="E154" s="2">
        <f t="shared" ref="E154:E159" si="36">SUM(F154:I154)</f>
        <v>1509694.6</v>
      </c>
      <c r="F154" s="2">
        <v>1509694.6</v>
      </c>
      <c r="G154" s="2">
        <v>0</v>
      </c>
      <c r="H154" s="2">
        <v>0</v>
      </c>
      <c r="I154" s="2">
        <v>0</v>
      </c>
      <c r="J154" s="113"/>
      <c r="K154" s="107"/>
      <c r="L154" s="56"/>
    </row>
    <row r="155" spans="1:12" x14ac:dyDescent="0.25">
      <c r="A155" s="107"/>
      <c r="B155" s="113"/>
      <c r="C155" s="107"/>
      <c r="D155" s="55">
        <v>2023</v>
      </c>
      <c r="E155" s="2">
        <f t="shared" si="36"/>
        <v>1512773.96</v>
      </c>
      <c r="F155" s="2">
        <v>1497796</v>
      </c>
      <c r="G155" s="2">
        <v>0</v>
      </c>
      <c r="H155" s="2">
        <f>F155*0.01</f>
        <v>14977.960000000001</v>
      </c>
      <c r="I155" s="2">
        <v>0</v>
      </c>
      <c r="J155" s="113"/>
      <c r="K155" s="107"/>
      <c r="L155" s="56"/>
    </row>
    <row r="156" spans="1:12" x14ac:dyDescent="0.25">
      <c r="A156" s="107"/>
      <c r="B156" s="113"/>
      <c r="C156" s="107"/>
      <c r="D156" s="55">
        <v>2024</v>
      </c>
      <c r="E156" s="2">
        <f t="shared" si="36"/>
        <v>0</v>
      </c>
      <c r="F156" s="2">
        <v>0</v>
      </c>
      <c r="G156" s="2">
        <v>0</v>
      </c>
      <c r="H156" s="2">
        <f>F156*0.01</f>
        <v>0</v>
      </c>
      <c r="I156" s="2">
        <v>0</v>
      </c>
      <c r="J156" s="113"/>
      <c r="K156" s="107"/>
      <c r="L156" s="56"/>
    </row>
    <row r="157" spans="1:12" x14ac:dyDescent="0.25">
      <c r="A157" s="107"/>
      <c r="B157" s="113"/>
      <c r="C157" s="107"/>
      <c r="D157" s="55">
        <v>2025</v>
      </c>
      <c r="E157" s="2">
        <f t="shared" si="36"/>
        <v>0</v>
      </c>
      <c r="F157" s="2">
        <v>0</v>
      </c>
      <c r="G157" s="2">
        <v>0</v>
      </c>
      <c r="H157" s="2">
        <v>0</v>
      </c>
      <c r="I157" s="2">
        <v>0</v>
      </c>
      <c r="J157" s="113"/>
      <c r="K157" s="107"/>
      <c r="L157" s="56"/>
    </row>
    <row r="158" spans="1:12" x14ac:dyDescent="0.25">
      <c r="A158" s="108"/>
      <c r="B158" s="134"/>
      <c r="C158" s="108"/>
      <c r="D158" s="59">
        <v>2026</v>
      </c>
      <c r="E158" s="2">
        <f t="shared" si="36"/>
        <v>0</v>
      </c>
      <c r="F158" s="2">
        <v>0</v>
      </c>
      <c r="G158" s="2">
        <v>0</v>
      </c>
      <c r="H158" s="2">
        <v>0</v>
      </c>
      <c r="I158" s="2">
        <v>0</v>
      </c>
      <c r="J158" s="134"/>
      <c r="K158" s="108"/>
      <c r="L158" s="56"/>
    </row>
    <row r="159" spans="1:12" x14ac:dyDescent="0.25">
      <c r="A159" s="106" t="s">
        <v>38</v>
      </c>
      <c r="B159" s="112" t="s">
        <v>306</v>
      </c>
      <c r="C159" s="106" t="s">
        <v>14</v>
      </c>
      <c r="D159" s="20" t="s">
        <v>0</v>
      </c>
      <c r="E159" s="4">
        <f t="shared" si="36"/>
        <v>294165.5</v>
      </c>
      <c r="F159" s="4">
        <f>SUM(F160:F165)</f>
        <v>294165.5</v>
      </c>
      <c r="G159" s="4">
        <f>SUM(G160:G165)</f>
        <v>0</v>
      </c>
      <c r="H159" s="4">
        <f>SUM(H160:H165)</f>
        <v>0</v>
      </c>
      <c r="I159" s="4">
        <f>SUM(I160:I165)</f>
        <v>0</v>
      </c>
      <c r="J159" s="112" t="s">
        <v>282</v>
      </c>
      <c r="K159" s="106" t="s">
        <v>216</v>
      </c>
      <c r="L159" s="56"/>
    </row>
    <row r="160" spans="1:12" x14ac:dyDescent="0.25">
      <c r="A160" s="107"/>
      <c r="B160" s="113"/>
      <c r="C160" s="107"/>
      <c r="D160" s="55">
        <v>2021</v>
      </c>
      <c r="E160" s="2">
        <f>SUM(F160:I160)</f>
        <v>0</v>
      </c>
      <c r="F160" s="3">
        <v>0</v>
      </c>
      <c r="G160" s="2">
        <v>0</v>
      </c>
      <c r="H160" s="2">
        <v>0</v>
      </c>
      <c r="I160" s="2">
        <v>0</v>
      </c>
      <c r="J160" s="113"/>
      <c r="K160" s="107"/>
      <c r="L160" s="56"/>
    </row>
    <row r="161" spans="1:12" x14ac:dyDescent="0.25">
      <c r="A161" s="107"/>
      <c r="B161" s="113"/>
      <c r="C161" s="107"/>
      <c r="D161" s="55">
        <v>2022</v>
      </c>
      <c r="E161" s="2">
        <f t="shared" ref="E161:E166" si="37">SUM(F161:I161)</f>
        <v>77200</v>
      </c>
      <c r="F161" s="3">
        <v>77200</v>
      </c>
      <c r="G161" s="2">
        <v>0</v>
      </c>
      <c r="H161" s="2">
        <v>0</v>
      </c>
      <c r="I161" s="2">
        <v>0</v>
      </c>
      <c r="J161" s="113"/>
      <c r="K161" s="107"/>
      <c r="L161" s="56"/>
    </row>
    <row r="162" spans="1:12" x14ac:dyDescent="0.25">
      <c r="A162" s="107"/>
      <c r="B162" s="113"/>
      <c r="C162" s="107"/>
      <c r="D162" s="55">
        <v>2023</v>
      </c>
      <c r="E162" s="2">
        <f t="shared" si="37"/>
        <v>216965.5</v>
      </c>
      <c r="F162" s="3">
        <v>216965.5</v>
      </c>
      <c r="G162" s="2">
        <v>0</v>
      </c>
      <c r="H162" s="2">
        <v>0</v>
      </c>
      <c r="I162" s="2">
        <v>0</v>
      </c>
      <c r="J162" s="113"/>
      <c r="K162" s="107"/>
      <c r="L162" s="56"/>
    </row>
    <row r="163" spans="1:12" x14ac:dyDescent="0.25">
      <c r="A163" s="107"/>
      <c r="B163" s="113"/>
      <c r="C163" s="107"/>
      <c r="D163" s="55">
        <v>2024</v>
      </c>
      <c r="E163" s="2">
        <f t="shared" si="37"/>
        <v>0</v>
      </c>
      <c r="F163" s="3">
        <v>0</v>
      </c>
      <c r="G163" s="2">
        <v>0</v>
      </c>
      <c r="H163" s="2">
        <v>0</v>
      </c>
      <c r="I163" s="2">
        <v>0</v>
      </c>
      <c r="J163" s="113"/>
      <c r="K163" s="107"/>
      <c r="L163" s="56"/>
    </row>
    <row r="164" spans="1:12" x14ac:dyDescent="0.25">
      <c r="A164" s="107"/>
      <c r="B164" s="113"/>
      <c r="C164" s="107"/>
      <c r="D164" s="55">
        <v>2025</v>
      </c>
      <c r="E164" s="2">
        <f t="shared" si="37"/>
        <v>0</v>
      </c>
      <c r="F164" s="3">
        <v>0</v>
      </c>
      <c r="G164" s="2">
        <v>0</v>
      </c>
      <c r="H164" s="2">
        <v>0</v>
      </c>
      <c r="I164" s="2">
        <v>0</v>
      </c>
      <c r="J164" s="113"/>
      <c r="K164" s="107"/>
      <c r="L164" s="56"/>
    </row>
    <row r="165" spans="1:12" x14ac:dyDescent="0.25">
      <c r="A165" s="108"/>
      <c r="B165" s="134"/>
      <c r="C165" s="108"/>
      <c r="D165" s="66">
        <v>2026</v>
      </c>
      <c r="E165" s="2">
        <f t="shared" si="37"/>
        <v>0</v>
      </c>
      <c r="F165" s="3">
        <v>0</v>
      </c>
      <c r="G165" s="2">
        <v>0</v>
      </c>
      <c r="H165" s="2">
        <v>0</v>
      </c>
      <c r="I165" s="2">
        <v>0</v>
      </c>
      <c r="J165" s="134"/>
      <c r="K165" s="108"/>
      <c r="L165" s="56"/>
    </row>
    <row r="166" spans="1:12" ht="24" customHeight="1" x14ac:dyDescent="0.25">
      <c r="A166" s="106" t="s">
        <v>39</v>
      </c>
      <c r="B166" s="112" t="s">
        <v>40</v>
      </c>
      <c r="C166" s="106">
        <v>2022</v>
      </c>
      <c r="D166" s="20" t="s">
        <v>0</v>
      </c>
      <c r="E166" s="4">
        <f t="shared" si="37"/>
        <v>264000</v>
      </c>
      <c r="F166" s="4">
        <f>SUM(F167:F172)</f>
        <v>264000</v>
      </c>
      <c r="G166" s="4">
        <f>SUM(G167:G172)</f>
        <v>0</v>
      </c>
      <c r="H166" s="4">
        <f>SUM(H167:H172)</f>
        <v>0</v>
      </c>
      <c r="I166" s="4">
        <f>SUM(I167:I172)</f>
        <v>0</v>
      </c>
      <c r="J166" s="112" t="s">
        <v>217</v>
      </c>
      <c r="K166" s="203" t="s">
        <v>288</v>
      </c>
    </row>
    <row r="167" spans="1:12" ht="22.5" customHeight="1" x14ac:dyDescent="0.25">
      <c r="A167" s="107"/>
      <c r="B167" s="113"/>
      <c r="C167" s="107"/>
      <c r="D167" s="55">
        <v>2021</v>
      </c>
      <c r="E167" s="2">
        <f>SUM(F167:I167)</f>
        <v>0</v>
      </c>
      <c r="F167" s="3">
        <v>0</v>
      </c>
      <c r="G167" s="2">
        <v>0</v>
      </c>
      <c r="H167" s="2">
        <v>0</v>
      </c>
      <c r="I167" s="2">
        <v>0</v>
      </c>
      <c r="J167" s="113"/>
      <c r="K167" s="204"/>
    </row>
    <row r="168" spans="1:12" ht="21" customHeight="1" x14ac:dyDescent="0.25">
      <c r="A168" s="107"/>
      <c r="B168" s="113"/>
      <c r="C168" s="107"/>
      <c r="D168" s="55">
        <v>2022</v>
      </c>
      <c r="E168" s="2">
        <f t="shared" ref="E168:E173" si="38">SUM(F168:I168)</f>
        <v>264000</v>
      </c>
      <c r="F168" s="3">
        <v>264000</v>
      </c>
      <c r="G168" s="2">
        <v>0</v>
      </c>
      <c r="H168" s="2">
        <v>0</v>
      </c>
      <c r="I168" s="2">
        <v>0</v>
      </c>
      <c r="J168" s="113"/>
      <c r="K168" s="204"/>
    </row>
    <row r="169" spans="1:12" ht="24" customHeight="1" x14ac:dyDescent="0.25">
      <c r="A169" s="107"/>
      <c r="B169" s="113"/>
      <c r="C169" s="107"/>
      <c r="D169" s="55">
        <v>2023</v>
      </c>
      <c r="E169" s="2">
        <f t="shared" si="38"/>
        <v>0</v>
      </c>
      <c r="F169" s="3">
        <v>0</v>
      </c>
      <c r="G169" s="2">
        <v>0</v>
      </c>
      <c r="H169" s="2">
        <v>0</v>
      </c>
      <c r="I169" s="2">
        <v>0</v>
      </c>
      <c r="J169" s="113"/>
      <c r="K169" s="204"/>
    </row>
    <row r="170" spans="1:12" ht="20.25" customHeight="1" x14ac:dyDescent="0.25">
      <c r="A170" s="107"/>
      <c r="B170" s="113"/>
      <c r="C170" s="107"/>
      <c r="D170" s="55">
        <v>2024</v>
      </c>
      <c r="E170" s="2">
        <f t="shared" si="38"/>
        <v>0</v>
      </c>
      <c r="F170" s="3">
        <v>0</v>
      </c>
      <c r="G170" s="2">
        <v>0</v>
      </c>
      <c r="H170" s="2">
        <v>0</v>
      </c>
      <c r="I170" s="2">
        <v>0</v>
      </c>
      <c r="J170" s="113"/>
      <c r="K170" s="204"/>
    </row>
    <row r="171" spans="1:12" ht="25.5" customHeight="1" x14ac:dyDescent="0.25">
      <c r="A171" s="107"/>
      <c r="B171" s="113"/>
      <c r="C171" s="107"/>
      <c r="D171" s="55">
        <v>2025</v>
      </c>
      <c r="E171" s="2">
        <f t="shared" si="38"/>
        <v>0</v>
      </c>
      <c r="F171" s="3">
        <v>0</v>
      </c>
      <c r="G171" s="2">
        <v>0</v>
      </c>
      <c r="H171" s="2">
        <v>0</v>
      </c>
      <c r="I171" s="2">
        <v>0</v>
      </c>
      <c r="J171" s="113"/>
      <c r="K171" s="204"/>
    </row>
    <row r="172" spans="1:12" ht="25.5" customHeight="1" x14ac:dyDescent="0.25">
      <c r="A172" s="108"/>
      <c r="B172" s="134"/>
      <c r="C172" s="108"/>
      <c r="D172" s="66">
        <v>2026</v>
      </c>
      <c r="E172" s="2">
        <f t="shared" si="38"/>
        <v>0</v>
      </c>
      <c r="F172" s="3"/>
      <c r="G172" s="2"/>
      <c r="H172" s="2"/>
      <c r="I172" s="2"/>
      <c r="J172" s="134"/>
      <c r="K172" s="205"/>
    </row>
    <row r="173" spans="1:12" x14ac:dyDescent="0.25">
      <c r="A173" s="106" t="s">
        <v>41</v>
      </c>
      <c r="B173" s="112" t="s">
        <v>42</v>
      </c>
      <c r="C173" s="106">
        <v>2022</v>
      </c>
      <c r="D173" s="20" t="s">
        <v>0</v>
      </c>
      <c r="E173" s="4">
        <f t="shared" si="38"/>
        <v>91884</v>
      </c>
      <c r="F173" s="4">
        <f>SUM(F174:F179)</f>
        <v>91884</v>
      </c>
      <c r="G173" s="4">
        <f>SUM(G174:G179)</f>
        <v>0</v>
      </c>
      <c r="H173" s="4">
        <f>SUM(H174:H179)</f>
        <v>0</v>
      </c>
      <c r="I173" s="4">
        <f>SUM(I174:I179)</f>
        <v>0</v>
      </c>
      <c r="J173" s="112" t="s">
        <v>218</v>
      </c>
      <c r="K173" s="106" t="s">
        <v>289</v>
      </c>
    </row>
    <row r="174" spans="1:12" x14ac:dyDescent="0.25">
      <c r="A174" s="107"/>
      <c r="B174" s="113"/>
      <c r="C174" s="107"/>
      <c r="D174" s="55">
        <v>2021</v>
      </c>
      <c r="E174" s="2">
        <f t="shared" ref="E174:E188" si="39">SUM(F174:I174)</f>
        <v>0</v>
      </c>
      <c r="F174" s="3">
        <v>0</v>
      </c>
      <c r="G174" s="2">
        <v>0</v>
      </c>
      <c r="H174" s="2">
        <v>0</v>
      </c>
      <c r="I174" s="2">
        <v>0</v>
      </c>
      <c r="J174" s="113"/>
      <c r="K174" s="107"/>
    </row>
    <row r="175" spans="1:12" x14ac:dyDescent="0.25">
      <c r="A175" s="107"/>
      <c r="B175" s="113"/>
      <c r="C175" s="107"/>
      <c r="D175" s="55">
        <v>2022</v>
      </c>
      <c r="E175" s="2">
        <f t="shared" si="39"/>
        <v>91884</v>
      </c>
      <c r="F175" s="3">
        <v>91884</v>
      </c>
      <c r="G175" s="2">
        <v>0</v>
      </c>
      <c r="H175" s="2">
        <v>0</v>
      </c>
      <c r="I175" s="2">
        <v>0</v>
      </c>
      <c r="J175" s="113"/>
      <c r="K175" s="107"/>
    </row>
    <row r="176" spans="1:12" x14ac:dyDescent="0.25">
      <c r="A176" s="107"/>
      <c r="B176" s="113"/>
      <c r="C176" s="107"/>
      <c r="D176" s="55">
        <v>2023</v>
      </c>
      <c r="E176" s="2">
        <f t="shared" si="39"/>
        <v>0</v>
      </c>
      <c r="F176" s="3">
        <v>0</v>
      </c>
      <c r="G176" s="2">
        <v>0</v>
      </c>
      <c r="H176" s="2">
        <v>0</v>
      </c>
      <c r="I176" s="2">
        <v>0</v>
      </c>
      <c r="J176" s="113"/>
      <c r="K176" s="107"/>
    </row>
    <row r="177" spans="1:11" ht="23.25" customHeight="1" x14ac:dyDescent="0.25">
      <c r="A177" s="107"/>
      <c r="B177" s="113"/>
      <c r="C177" s="107"/>
      <c r="D177" s="55">
        <v>2024</v>
      </c>
      <c r="E177" s="2">
        <f t="shared" si="39"/>
        <v>0</v>
      </c>
      <c r="F177" s="3">
        <v>0</v>
      </c>
      <c r="G177" s="2">
        <v>0</v>
      </c>
      <c r="H177" s="2">
        <v>0</v>
      </c>
      <c r="I177" s="2">
        <v>0</v>
      </c>
      <c r="J177" s="113"/>
      <c r="K177" s="107"/>
    </row>
    <row r="178" spans="1:11" ht="27.75" customHeight="1" x14ac:dyDescent="0.25">
      <c r="A178" s="107"/>
      <c r="B178" s="113"/>
      <c r="C178" s="107"/>
      <c r="D178" s="55">
        <v>2025</v>
      </c>
      <c r="E178" s="2">
        <f t="shared" si="39"/>
        <v>0</v>
      </c>
      <c r="F178" s="3">
        <v>0</v>
      </c>
      <c r="G178" s="2">
        <v>0</v>
      </c>
      <c r="H178" s="2">
        <v>0</v>
      </c>
      <c r="I178" s="2">
        <v>0</v>
      </c>
      <c r="J178" s="113"/>
      <c r="K178" s="107"/>
    </row>
    <row r="179" spans="1:11" ht="27.75" customHeight="1" x14ac:dyDescent="0.25">
      <c r="A179" s="108"/>
      <c r="B179" s="134"/>
      <c r="C179" s="108"/>
      <c r="D179" s="66">
        <v>2026</v>
      </c>
      <c r="E179" s="2">
        <f t="shared" si="39"/>
        <v>0</v>
      </c>
      <c r="F179" s="3"/>
      <c r="G179" s="2"/>
      <c r="H179" s="2"/>
      <c r="I179" s="2"/>
      <c r="J179" s="134"/>
      <c r="K179" s="108"/>
    </row>
    <row r="180" spans="1:11" x14ac:dyDescent="0.25">
      <c r="A180" s="118" t="s">
        <v>44</v>
      </c>
      <c r="B180" s="121" t="s">
        <v>349</v>
      </c>
      <c r="C180" s="118" t="s">
        <v>335</v>
      </c>
      <c r="D180" s="7" t="s">
        <v>0</v>
      </c>
      <c r="E180" s="1">
        <f t="shared" si="39"/>
        <v>85911.089269999997</v>
      </c>
      <c r="F180" s="1">
        <f>SUM(F181:F186)</f>
        <v>85911.089269999997</v>
      </c>
      <c r="G180" s="1">
        <f>SUM(G181:G186)</f>
        <v>0</v>
      </c>
      <c r="H180" s="1">
        <f>SUM(H181:H186)</f>
        <v>0</v>
      </c>
      <c r="I180" s="1">
        <f>SUM(I181:I186)</f>
        <v>0</v>
      </c>
      <c r="J180" s="121" t="s">
        <v>219</v>
      </c>
      <c r="K180" s="118" t="s">
        <v>287</v>
      </c>
    </row>
    <row r="181" spans="1:11" x14ac:dyDescent="0.25">
      <c r="A181" s="119"/>
      <c r="B181" s="227"/>
      <c r="C181" s="119"/>
      <c r="D181" s="43">
        <v>2021</v>
      </c>
      <c r="E181" s="8">
        <f t="shared" si="39"/>
        <v>0</v>
      </c>
      <c r="F181" s="31">
        <f t="shared" ref="F181:F186" si="40">F188+F195+F202</f>
        <v>0</v>
      </c>
      <c r="G181" s="31">
        <f>G188+G195+G202</f>
        <v>0</v>
      </c>
      <c r="H181" s="31">
        <f>H188+H195+H202</f>
        <v>0</v>
      </c>
      <c r="I181" s="31">
        <f>I188+I195+I202</f>
        <v>0</v>
      </c>
      <c r="J181" s="227"/>
      <c r="K181" s="119"/>
    </row>
    <row r="182" spans="1:11" x14ac:dyDescent="0.25">
      <c r="A182" s="119"/>
      <c r="B182" s="227"/>
      <c r="C182" s="119"/>
      <c r="D182" s="43">
        <v>2022</v>
      </c>
      <c r="E182" s="8">
        <f t="shared" si="39"/>
        <v>80000</v>
      </c>
      <c r="F182" s="31">
        <f t="shared" si="40"/>
        <v>80000</v>
      </c>
      <c r="G182" s="31">
        <f t="shared" ref="G182:I186" si="41">G189+G196+G203</f>
        <v>0</v>
      </c>
      <c r="H182" s="31">
        <f t="shared" si="41"/>
        <v>0</v>
      </c>
      <c r="I182" s="31">
        <f t="shared" si="41"/>
        <v>0</v>
      </c>
      <c r="J182" s="227"/>
      <c r="K182" s="119"/>
    </row>
    <row r="183" spans="1:11" x14ac:dyDescent="0.25">
      <c r="A183" s="119"/>
      <c r="B183" s="227"/>
      <c r="C183" s="119"/>
      <c r="D183" s="43">
        <v>2023</v>
      </c>
      <c r="E183" s="8">
        <f t="shared" si="39"/>
        <v>0</v>
      </c>
      <c r="F183" s="31">
        <f t="shared" si="40"/>
        <v>0</v>
      </c>
      <c r="G183" s="31">
        <f t="shared" si="41"/>
        <v>0</v>
      </c>
      <c r="H183" s="31">
        <f t="shared" si="41"/>
        <v>0</v>
      </c>
      <c r="I183" s="31">
        <f t="shared" si="41"/>
        <v>0</v>
      </c>
      <c r="J183" s="227"/>
      <c r="K183" s="119"/>
    </row>
    <row r="184" spans="1:11" x14ac:dyDescent="0.25">
      <c r="A184" s="119"/>
      <c r="B184" s="227"/>
      <c r="C184" s="119"/>
      <c r="D184" s="43">
        <v>2024</v>
      </c>
      <c r="E184" s="8">
        <f t="shared" si="39"/>
        <v>5911.0892700000004</v>
      </c>
      <c r="F184" s="31">
        <f>F191+F198+F205</f>
        <v>5911.0892700000004</v>
      </c>
      <c r="G184" s="31">
        <f t="shared" si="41"/>
        <v>0</v>
      </c>
      <c r="H184" s="31">
        <f t="shared" si="41"/>
        <v>0</v>
      </c>
      <c r="I184" s="31">
        <f t="shared" si="41"/>
        <v>0</v>
      </c>
      <c r="J184" s="227"/>
      <c r="K184" s="119"/>
    </row>
    <row r="185" spans="1:11" x14ac:dyDescent="0.25">
      <c r="A185" s="119"/>
      <c r="B185" s="227"/>
      <c r="C185" s="119"/>
      <c r="D185" s="43">
        <v>2025</v>
      </c>
      <c r="E185" s="8">
        <f t="shared" si="39"/>
        <v>0</v>
      </c>
      <c r="F185" s="31">
        <f t="shared" si="40"/>
        <v>0</v>
      </c>
      <c r="G185" s="31">
        <f t="shared" si="41"/>
        <v>0</v>
      </c>
      <c r="H185" s="31">
        <f t="shared" si="41"/>
        <v>0</v>
      </c>
      <c r="I185" s="31">
        <f t="shared" si="41"/>
        <v>0</v>
      </c>
      <c r="J185" s="227"/>
      <c r="K185" s="119"/>
    </row>
    <row r="186" spans="1:11" x14ac:dyDescent="0.25">
      <c r="A186" s="120"/>
      <c r="B186" s="123"/>
      <c r="C186" s="120"/>
      <c r="D186" s="61">
        <v>2026</v>
      </c>
      <c r="E186" s="8">
        <f t="shared" si="39"/>
        <v>0</v>
      </c>
      <c r="F186" s="31">
        <f t="shared" si="40"/>
        <v>0</v>
      </c>
      <c r="G186" s="31">
        <f t="shared" si="41"/>
        <v>0</v>
      </c>
      <c r="H186" s="31">
        <f t="shared" si="41"/>
        <v>0</v>
      </c>
      <c r="I186" s="31">
        <f t="shared" si="41"/>
        <v>0</v>
      </c>
      <c r="J186" s="134"/>
      <c r="K186" s="120"/>
    </row>
    <row r="187" spans="1:11" ht="15" customHeight="1" x14ac:dyDescent="0.25">
      <c r="A187" s="203" t="s">
        <v>45</v>
      </c>
      <c r="B187" s="112" t="s">
        <v>291</v>
      </c>
      <c r="C187" s="106">
        <v>2022</v>
      </c>
      <c r="D187" s="20" t="s">
        <v>0</v>
      </c>
      <c r="E187" s="4">
        <f t="shared" si="39"/>
        <v>50000</v>
      </c>
      <c r="F187" s="4">
        <f>SUM(F188:F193)</f>
        <v>50000</v>
      </c>
      <c r="G187" s="4">
        <f>SUM(G188:G193)</f>
        <v>0</v>
      </c>
      <c r="H187" s="4">
        <f>SUM(H188:H193)</f>
        <v>0</v>
      </c>
      <c r="I187" s="4">
        <f>SUM(I188:I193)</f>
        <v>0</v>
      </c>
      <c r="J187" s="112" t="s">
        <v>418</v>
      </c>
      <c r="K187" s="106" t="s">
        <v>287</v>
      </c>
    </row>
    <row r="188" spans="1:11" x14ac:dyDescent="0.25">
      <c r="A188" s="204"/>
      <c r="B188" s="190"/>
      <c r="C188" s="107"/>
      <c r="D188" s="86">
        <v>2021</v>
      </c>
      <c r="E188" s="2">
        <f t="shared" si="39"/>
        <v>0</v>
      </c>
      <c r="F188" s="3">
        <v>0</v>
      </c>
      <c r="G188" s="2">
        <v>0</v>
      </c>
      <c r="H188" s="2">
        <v>0</v>
      </c>
      <c r="I188" s="2">
        <v>0</v>
      </c>
      <c r="J188" s="190"/>
      <c r="K188" s="107"/>
    </row>
    <row r="189" spans="1:11" x14ac:dyDescent="0.25">
      <c r="A189" s="204"/>
      <c r="B189" s="190"/>
      <c r="C189" s="107"/>
      <c r="D189" s="86">
        <v>2022</v>
      </c>
      <c r="E189" s="2">
        <f t="shared" ref="E189:E194" si="42">SUM(F189:I189)</f>
        <v>50000</v>
      </c>
      <c r="F189" s="52">
        <v>50000</v>
      </c>
      <c r="G189" s="2">
        <v>0</v>
      </c>
      <c r="H189" s="2">
        <v>0</v>
      </c>
      <c r="I189" s="2">
        <v>0</v>
      </c>
      <c r="J189" s="190"/>
      <c r="K189" s="107"/>
    </row>
    <row r="190" spans="1:11" x14ac:dyDescent="0.25">
      <c r="A190" s="204"/>
      <c r="B190" s="190"/>
      <c r="C190" s="107"/>
      <c r="D190" s="86">
        <v>2023</v>
      </c>
      <c r="E190" s="2">
        <f t="shared" si="42"/>
        <v>0</v>
      </c>
      <c r="F190" s="3">
        <v>0</v>
      </c>
      <c r="G190" s="2">
        <v>0</v>
      </c>
      <c r="H190" s="2">
        <v>0</v>
      </c>
      <c r="I190" s="2">
        <v>0</v>
      </c>
      <c r="J190" s="190"/>
      <c r="K190" s="107"/>
    </row>
    <row r="191" spans="1:11" x14ac:dyDescent="0.25">
      <c r="A191" s="204"/>
      <c r="B191" s="190"/>
      <c r="C191" s="107"/>
      <c r="D191" s="86">
        <v>2024</v>
      </c>
      <c r="E191" s="2">
        <f t="shared" si="42"/>
        <v>0</v>
      </c>
      <c r="F191" s="3">
        <v>0</v>
      </c>
      <c r="G191" s="2">
        <v>0</v>
      </c>
      <c r="H191" s="2">
        <v>0</v>
      </c>
      <c r="I191" s="2">
        <v>0</v>
      </c>
      <c r="J191" s="190"/>
      <c r="K191" s="107"/>
    </row>
    <row r="192" spans="1:11" x14ac:dyDescent="0.25">
      <c r="A192" s="204"/>
      <c r="B192" s="190"/>
      <c r="C192" s="107"/>
      <c r="D192" s="86">
        <v>2025</v>
      </c>
      <c r="E192" s="2">
        <f t="shared" si="42"/>
        <v>0</v>
      </c>
      <c r="F192" s="3">
        <v>0</v>
      </c>
      <c r="G192" s="2">
        <v>0</v>
      </c>
      <c r="H192" s="2">
        <v>0</v>
      </c>
      <c r="I192" s="2">
        <v>0</v>
      </c>
      <c r="J192" s="190"/>
      <c r="K192" s="107"/>
    </row>
    <row r="193" spans="1:11" x14ac:dyDescent="0.25">
      <c r="A193" s="205"/>
      <c r="B193" s="114"/>
      <c r="C193" s="108"/>
      <c r="D193" s="86">
        <v>2026</v>
      </c>
      <c r="E193" s="2">
        <f t="shared" si="42"/>
        <v>0</v>
      </c>
      <c r="F193" s="3">
        <v>0</v>
      </c>
      <c r="G193" s="2">
        <v>0</v>
      </c>
      <c r="H193" s="2">
        <v>0</v>
      </c>
      <c r="I193" s="2">
        <v>0</v>
      </c>
      <c r="J193" s="114"/>
      <c r="K193" s="108"/>
    </row>
    <row r="194" spans="1:11" ht="15" customHeight="1" x14ac:dyDescent="0.25">
      <c r="A194" s="203" t="s">
        <v>292</v>
      </c>
      <c r="B194" s="112" t="s">
        <v>293</v>
      </c>
      <c r="C194" s="203" t="s">
        <v>335</v>
      </c>
      <c r="D194" s="36" t="s">
        <v>0</v>
      </c>
      <c r="E194" s="4">
        <f t="shared" si="42"/>
        <v>8176.2892700000002</v>
      </c>
      <c r="F194" s="4">
        <f>SUM(F195:F200)</f>
        <v>8176.2892700000002</v>
      </c>
      <c r="G194" s="4">
        <f>SUM(G195:G200)</f>
        <v>0</v>
      </c>
      <c r="H194" s="4">
        <f>SUM(H195:H200)</f>
        <v>0</v>
      </c>
      <c r="I194" s="4">
        <f>SUM(I195:I200)</f>
        <v>0</v>
      </c>
      <c r="J194" s="171" t="s">
        <v>294</v>
      </c>
      <c r="K194" s="203" t="s">
        <v>287</v>
      </c>
    </row>
    <row r="195" spans="1:11" x14ac:dyDescent="0.25">
      <c r="A195" s="204"/>
      <c r="B195" s="190"/>
      <c r="C195" s="204"/>
      <c r="D195" s="50">
        <v>2021</v>
      </c>
      <c r="E195" s="2">
        <f>SUM(F195:I195)</f>
        <v>0</v>
      </c>
      <c r="F195" s="3">
        <v>0</v>
      </c>
      <c r="G195" s="2">
        <v>0</v>
      </c>
      <c r="H195" s="2">
        <v>0</v>
      </c>
      <c r="I195" s="2">
        <v>0</v>
      </c>
      <c r="J195" s="228"/>
      <c r="K195" s="204"/>
    </row>
    <row r="196" spans="1:11" x14ac:dyDescent="0.25">
      <c r="A196" s="204"/>
      <c r="B196" s="190"/>
      <c r="C196" s="204"/>
      <c r="D196" s="50">
        <v>2022</v>
      </c>
      <c r="E196" s="2">
        <f t="shared" ref="E196:E201" si="43">SUM(F196:I196)</f>
        <v>2265.1999999999998</v>
      </c>
      <c r="F196" s="52">
        <v>2265.1999999999998</v>
      </c>
      <c r="G196" s="2">
        <v>0</v>
      </c>
      <c r="H196" s="2">
        <v>0</v>
      </c>
      <c r="I196" s="2">
        <v>0</v>
      </c>
      <c r="J196" s="228"/>
      <c r="K196" s="204"/>
    </row>
    <row r="197" spans="1:11" x14ac:dyDescent="0.25">
      <c r="A197" s="204"/>
      <c r="B197" s="190"/>
      <c r="C197" s="204"/>
      <c r="D197" s="50">
        <v>2023</v>
      </c>
      <c r="E197" s="2">
        <f t="shared" si="43"/>
        <v>0</v>
      </c>
      <c r="F197" s="3">
        <v>0</v>
      </c>
      <c r="G197" s="2">
        <v>0</v>
      </c>
      <c r="H197" s="2">
        <v>0</v>
      </c>
      <c r="I197" s="2">
        <v>0</v>
      </c>
      <c r="J197" s="228"/>
      <c r="K197" s="204"/>
    </row>
    <row r="198" spans="1:11" x14ac:dyDescent="0.25">
      <c r="A198" s="204"/>
      <c r="B198" s="190"/>
      <c r="C198" s="204"/>
      <c r="D198" s="50">
        <v>2024</v>
      </c>
      <c r="E198" s="2">
        <f t="shared" si="43"/>
        <v>5911.0892700000004</v>
      </c>
      <c r="F198" s="3">
        <v>5911.0892700000004</v>
      </c>
      <c r="G198" s="2">
        <v>0</v>
      </c>
      <c r="H198" s="2">
        <v>0</v>
      </c>
      <c r="I198" s="2">
        <v>0</v>
      </c>
      <c r="J198" s="228"/>
      <c r="K198" s="204"/>
    </row>
    <row r="199" spans="1:11" x14ac:dyDescent="0.25">
      <c r="A199" s="204"/>
      <c r="B199" s="190"/>
      <c r="C199" s="204"/>
      <c r="D199" s="50">
        <v>2025</v>
      </c>
      <c r="E199" s="2">
        <f t="shared" si="43"/>
        <v>0</v>
      </c>
      <c r="F199" s="3">
        <v>0</v>
      </c>
      <c r="G199" s="2">
        <v>0</v>
      </c>
      <c r="H199" s="2">
        <v>0</v>
      </c>
      <c r="I199" s="2">
        <v>0</v>
      </c>
      <c r="J199" s="228"/>
      <c r="K199" s="204"/>
    </row>
    <row r="200" spans="1:11" x14ac:dyDescent="0.25">
      <c r="A200" s="205"/>
      <c r="B200" s="134"/>
      <c r="C200" s="205"/>
      <c r="D200" s="67">
        <v>2026</v>
      </c>
      <c r="E200" s="2">
        <f t="shared" si="43"/>
        <v>0</v>
      </c>
      <c r="F200" s="3">
        <v>0</v>
      </c>
      <c r="G200" s="2">
        <v>0</v>
      </c>
      <c r="H200" s="2">
        <v>0</v>
      </c>
      <c r="I200" s="2">
        <v>0</v>
      </c>
      <c r="J200" s="134"/>
      <c r="K200" s="205"/>
    </row>
    <row r="201" spans="1:11" ht="15" customHeight="1" x14ac:dyDescent="0.25">
      <c r="A201" s="203" t="s">
        <v>295</v>
      </c>
      <c r="B201" s="112" t="s">
        <v>296</v>
      </c>
      <c r="C201" s="203">
        <v>2022</v>
      </c>
      <c r="D201" s="36" t="s">
        <v>0</v>
      </c>
      <c r="E201" s="4">
        <f t="shared" si="43"/>
        <v>27734.799999999999</v>
      </c>
      <c r="F201" s="4">
        <f>SUM(F202:F207)</f>
        <v>27734.799999999999</v>
      </c>
      <c r="G201" s="4">
        <f>SUM(G202:G207)</f>
        <v>0</v>
      </c>
      <c r="H201" s="4">
        <f>SUM(H202:H207)</f>
        <v>0</v>
      </c>
      <c r="I201" s="4">
        <f>SUM(I202:I207)</f>
        <v>0</v>
      </c>
      <c r="J201" s="171" t="s">
        <v>297</v>
      </c>
      <c r="K201" s="203" t="s">
        <v>287</v>
      </c>
    </row>
    <row r="202" spans="1:11" x14ac:dyDescent="0.25">
      <c r="A202" s="204"/>
      <c r="B202" s="190"/>
      <c r="C202" s="204"/>
      <c r="D202" s="50">
        <v>2021</v>
      </c>
      <c r="E202" s="2">
        <f t="shared" ref="E202:E209" si="44">SUM(F202:I202)</f>
        <v>0</v>
      </c>
      <c r="F202" s="3">
        <v>0</v>
      </c>
      <c r="G202" s="2">
        <v>0</v>
      </c>
      <c r="H202" s="2">
        <v>0</v>
      </c>
      <c r="I202" s="2">
        <v>0</v>
      </c>
      <c r="J202" s="228"/>
      <c r="K202" s="204"/>
    </row>
    <row r="203" spans="1:11" x14ac:dyDescent="0.25">
      <c r="A203" s="204"/>
      <c r="B203" s="190"/>
      <c r="C203" s="204"/>
      <c r="D203" s="50">
        <v>2022</v>
      </c>
      <c r="E203" s="2">
        <f t="shared" si="44"/>
        <v>27734.799999999999</v>
      </c>
      <c r="F203" s="52">
        <v>27734.799999999999</v>
      </c>
      <c r="G203" s="2">
        <v>0</v>
      </c>
      <c r="H203" s="2">
        <v>0</v>
      </c>
      <c r="I203" s="2">
        <v>0</v>
      </c>
      <c r="J203" s="228"/>
      <c r="K203" s="204"/>
    </row>
    <row r="204" spans="1:11" x14ac:dyDescent="0.25">
      <c r="A204" s="204"/>
      <c r="B204" s="190"/>
      <c r="C204" s="204"/>
      <c r="D204" s="50">
        <v>2023</v>
      </c>
      <c r="E204" s="2">
        <f t="shared" si="44"/>
        <v>0</v>
      </c>
      <c r="F204" s="3">
        <v>0</v>
      </c>
      <c r="G204" s="2">
        <v>0</v>
      </c>
      <c r="H204" s="2">
        <v>0</v>
      </c>
      <c r="I204" s="2">
        <v>0</v>
      </c>
      <c r="J204" s="228"/>
      <c r="K204" s="204"/>
    </row>
    <row r="205" spans="1:11" x14ac:dyDescent="0.25">
      <c r="A205" s="204"/>
      <c r="B205" s="190"/>
      <c r="C205" s="204"/>
      <c r="D205" s="50">
        <v>2024</v>
      </c>
      <c r="E205" s="2">
        <f t="shared" si="44"/>
        <v>0</v>
      </c>
      <c r="F205" s="51">
        <v>0</v>
      </c>
      <c r="G205" s="41">
        <v>0</v>
      </c>
      <c r="H205" s="41">
        <v>0</v>
      </c>
      <c r="I205" s="41">
        <v>0</v>
      </c>
      <c r="J205" s="228"/>
      <c r="K205" s="204"/>
    </row>
    <row r="206" spans="1:11" ht="24.75" customHeight="1" x14ac:dyDescent="0.25">
      <c r="A206" s="204"/>
      <c r="B206" s="190"/>
      <c r="C206" s="204"/>
      <c r="D206" s="50">
        <v>2025</v>
      </c>
      <c r="E206" s="2">
        <f t="shared" si="44"/>
        <v>0</v>
      </c>
      <c r="F206" s="51">
        <v>0</v>
      </c>
      <c r="G206" s="41">
        <v>0</v>
      </c>
      <c r="H206" s="41">
        <v>0</v>
      </c>
      <c r="I206" s="41">
        <v>0</v>
      </c>
      <c r="J206" s="228"/>
      <c r="K206" s="204"/>
    </row>
    <row r="207" spans="1:11" ht="24.75" customHeight="1" x14ac:dyDescent="0.25">
      <c r="A207" s="205"/>
      <c r="B207" s="134"/>
      <c r="C207" s="205"/>
      <c r="D207" s="62">
        <v>2026</v>
      </c>
      <c r="E207" s="2">
        <f t="shared" si="44"/>
        <v>0</v>
      </c>
      <c r="F207" s="51">
        <v>0</v>
      </c>
      <c r="G207" s="41">
        <v>0</v>
      </c>
      <c r="H207" s="41">
        <v>0</v>
      </c>
      <c r="I207" s="41">
        <v>0</v>
      </c>
      <c r="J207" s="134"/>
      <c r="K207" s="205"/>
    </row>
    <row r="208" spans="1:11" ht="15" customHeight="1" x14ac:dyDescent="0.25">
      <c r="A208" s="118" t="s">
        <v>46</v>
      </c>
      <c r="B208" s="152" t="s">
        <v>301</v>
      </c>
      <c r="C208" s="118">
        <v>2022</v>
      </c>
      <c r="D208" s="7" t="s">
        <v>0</v>
      </c>
      <c r="E208" s="1">
        <f t="shared" si="44"/>
        <v>86366.768000000011</v>
      </c>
      <c r="F208" s="1">
        <f>SUM(F209:F214)</f>
        <v>863.66800000000001</v>
      </c>
      <c r="G208" s="1">
        <f>SUM(G209:G214)</f>
        <v>85503.1</v>
      </c>
      <c r="H208" s="1">
        <f>SUM(H209:H214)</f>
        <v>0</v>
      </c>
      <c r="I208" s="1">
        <f>SUM(I209:I214)</f>
        <v>0</v>
      </c>
      <c r="J208" s="121" t="s">
        <v>220</v>
      </c>
      <c r="K208" s="118" t="s">
        <v>287</v>
      </c>
    </row>
    <row r="209" spans="1:11" x14ac:dyDescent="0.25">
      <c r="A209" s="119"/>
      <c r="B209" s="265"/>
      <c r="C209" s="119"/>
      <c r="D209" s="43">
        <v>2021</v>
      </c>
      <c r="E209" s="8">
        <f t="shared" si="44"/>
        <v>0</v>
      </c>
      <c r="F209" s="31">
        <v>0</v>
      </c>
      <c r="G209" s="8">
        <v>0</v>
      </c>
      <c r="H209" s="8">
        <v>0</v>
      </c>
      <c r="I209" s="8">
        <v>0</v>
      </c>
      <c r="J209" s="227"/>
      <c r="K209" s="119"/>
    </row>
    <row r="210" spans="1:11" x14ac:dyDescent="0.25">
      <c r="A210" s="119"/>
      <c r="B210" s="265"/>
      <c r="C210" s="119"/>
      <c r="D210" s="43">
        <v>2022</v>
      </c>
      <c r="E210" s="8">
        <f t="shared" ref="E210:E215" si="45">SUM(F210:I210)</f>
        <v>86366.768000000011</v>
      </c>
      <c r="F210" s="8">
        <v>863.66800000000001</v>
      </c>
      <c r="G210" s="8">
        <v>85503.1</v>
      </c>
      <c r="H210" s="8">
        <v>0</v>
      </c>
      <c r="I210" s="8">
        <v>0</v>
      </c>
      <c r="J210" s="227"/>
      <c r="K210" s="119"/>
    </row>
    <row r="211" spans="1:11" x14ac:dyDescent="0.25">
      <c r="A211" s="119"/>
      <c r="B211" s="265"/>
      <c r="C211" s="119"/>
      <c r="D211" s="43">
        <v>2023</v>
      </c>
      <c r="E211" s="8">
        <f t="shared" si="45"/>
        <v>0</v>
      </c>
      <c r="F211" s="31">
        <v>0</v>
      </c>
      <c r="G211" s="8">
        <v>0</v>
      </c>
      <c r="H211" s="8">
        <v>0</v>
      </c>
      <c r="I211" s="8">
        <v>0</v>
      </c>
      <c r="J211" s="227"/>
      <c r="K211" s="119"/>
    </row>
    <row r="212" spans="1:11" x14ac:dyDescent="0.25">
      <c r="A212" s="119"/>
      <c r="B212" s="265"/>
      <c r="C212" s="119"/>
      <c r="D212" s="43">
        <v>2024</v>
      </c>
      <c r="E212" s="8">
        <f t="shared" si="45"/>
        <v>0</v>
      </c>
      <c r="F212" s="31">
        <v>0</v>
      </c>
      <c r="G212" s="8">
        <v>0</v>
      </c>
      <c r="H212" s="8">
        <v>0</v>
      </c>
      <c r="I212" s="8">
        <v>0</v>
      </c>
      <c r="J212" s="227"/>
      <c r="K212" s="119"/>
    </row>
    <row r="213" spans="1:11" x14ac:dyDescent="0.25">
      <c r="A213" s="119"/>
      <c r="B213" s="265"/>
      <c r="C213" s="119"/>
      <c r="D213" s="43">
        <v>2025</v>
      </c>
      <c r="E213" s="8">
        <f t="shared" si="45"/>
        <v>0</v>
      </c>
      <c r="F213" s="31">
        <v>0</v>
      </c>
      <c r="G213" s="8">
        <v>0</v>
      </c>
      <c r="H213" s="8">
        <v>0</v>
      </c>
      <c r="I213" s="8">
        <v>0</v>
      </c>
      <c r="J213" s="227"/>
      <c r="K213" s="119"/>
    </row>
    <row r="214" spans="1:11" x14ac:dyDescent="0.25">
      <c r="A214" s="120"/>
      <c r="B214" s="143"/>
      <c r="C214" s="120"/>
      <c r="D214" s="61">
        <v>2026</v>
      </c>
      <c r="E214" s="8">
        <f t="shared" si="45"/>
        <v>0</v>
      </c>
      <c r="F214" s="31">
        <v>0</v>
      </c>
      <c r="G214" s="8">
        <v>0</v>
      </c>
      <c r="H214" s="8">
        <v>0</v>
      </c>
      <c r="I214" s="8">
        <v>0</v>
      </c>
      <c r="J214" s="134"/>
      <c r="K214" s="120"/>
    </row>
    <row r="215" spans="1:11" ht="15" customHeight="1" x14ac:dyDescent="0.25">
      <c r="A215" s="106" t="s">
        <v>47</v>
      </c>
      <c r="B215" s="115" t="s">
        <v>300</v>
      </c>
      <c r="C215" s="106">
        <v>2022</v>
      </c>
      <c r="D215" s="20" t="s">
        <v>0</v>
      </c>
      <c r="E215" s="4">
        <f t="shared" si="45"/>
        <v>86366.768000000011</v>
      </c>
      <c r="F215" s="4">
        <f>SUM(F216:F221)</f>
        <v>863.66800000000001</v>
      </c>
      <c r="G215" s="4">
        <f>SUM(G216:G221)</f>
        <v>85503.1</v>
      </c>
      <c r="H215" s="4">
        <f>SUM(H216:H221)</f>
        <v>0</v>
      </c>
      <c r="I215" s="4">
        <f>SUM(I216:I221)</f>
        <v>0</v>
      </c>
      <c r="J215" s="112" t="s">
        <v>221</v>
      </c>
      <c r="K215" s="203" t="s">
        <v>287</v>
      </c>
    </row>
    <row r="216" spans="1:11" x14ac:dyDescent="0.25">
      <c r="A216" s="107"/>
      <c r="B216" s="142"/>
      <c r="C216" s="107"/>
      <c r="D216" s="16">
        <v>2021</v>
      </c>
      <c r="E216" s="2">
        <f t="shared" ref="E216:E223" si="46">SUM(F216:I216)</f>
        <v>0</v>
      </c>
      <c r="F216" s="3">
        <v>0</v>
      </c>
      <c r="G216" s="2">
        <v>0</v>
      </c>
      <c r="H216" s="2">
        <v>0</v>
      </c>
      <c r="I216" s="2">
        <v>0</v>
      </c>
      <c r="J216" s="190"/>
      <c r="K216" s="204"/>
    </row>
    <row r="217" spans="1:11" x14ac:dyDescent="0.25">
      <c r="A217" s="107"/>
      <c r="B217" s="142"/>
      <c r="C217" s="107"/>
      <c r="D217" s="16">
        <v>2022</v>
      </c>
      <c r="E217" s="2">
        <f t="shared" si="46"/>
        <v>86366.768000000011</v>
      </c>
      <c r="F217" s="2">
        <v>863.66800000000001</v>
      </c>
      <c r="G217" s="2">
        <v>85503.1</v>
      </c>
      <c r="H217" s="2">
        <v>0</v>
      </c>
      <c r="I217" s="2">
        <v>0</v>
      </c>
      <c r="J217" s="190"/>
      <c r="K217" s="204"/>
    </row>
    <row r="218" spans="1:11" x14ac:dyDescent="0.25">
      <c r="A218" s="107"/>
      <c r="B218" s="142"/>
      <c r="C218" s="107"/>
      <c r="D218" s="16">
        <v>2023</v>
      </c>
      <c r="E218" s="2">
        <f t="shared" si="46"/>
        <v>0</v>
      </c>
      <c r="F218" s="3">
        <v>0</v>
      </c>
      <c r="G218" s="2">
        <v>0</v>
      </c>
      <c r="H218" s="2">
        <v>0</v>
      </c>
      <c r="I218" s="2">
        <v>0</v>
      </c>
      <c r="J218" s="190"/>
      <c r="K218" s="204"/>
    </row>
    <row r="219" spans="1:11" x14ac:dyDescent="0.25">
      <c r="A219" s="107"/>
      <c r="B219" s="142"/>
      <c r="C219" s="107"/>
      <c r="D219" s="16">
        <v>2024</v>
      </c>
      <c r="E219" s="2">
        <f t="shared" si="46"/>
        <v>0</v>
      </c>
      <c r="F219" s="3">
        <v>0</v>
      </c>
      <c r="G219" s="2">
        <v>0</v>
      </c>
      <c r="H219" s="2">
        <v>0</v>
      </c>
      <c r="I219" s="2">
        <v>0</v>
      </c>
      <c r="J219" s="190"/>
      <c r="K219" s="204"/>
    </row>
    <row r="220" spans="1:11" x14ac:dyDescent="0.25">
      <c r="A220" s="107"/>
      <c r="B220" s="142"/>
      <c r="C220" s="107"/>
      <c r="D220" s="16">
        <v>2025</v>
      </c>
      <c r="E220" s="2">
        <f t="shared" si="46"/>
        <v>0</v>
      </c>
      <c r="F220" s="3">
        <v>0</v>
      </c>
      <c r="G220" s="2">
        <v>0</v>
      </c>
      <c r="H220" s="2">
        <v>0</v>
      </c>
      <c r="I220" s="2">
        <v>0</v>
      </c>
      <c r="J220" s="190"/>
      <c r="K220" s="204"/>
    </row>
    <row r="221" spans="1:11" x14ac:dyDescent="0.25">
      <c r="A221" s="108"/>
      <c r="B221" s="143"/>
      <c r="C221" s="108"/>
      <c r="D221" s="59">
        <v>2026</v>
      </c>
      <c r="E221" s="2">
        <f t="shared" si="46"/>
        <v>0</v>
      </c>
      <c r="F221" s="3">
        <v>0</v>
      </c>
      <c r="G221" s="2">
        <v>0</v>
      </c>
      <c r="H221" s="2">
        <v>0</v>
      </c>
      <c r="I221" s="2">
        <v>0</v>
      </c>
      <c r="J221" s="134"/>
      <c r="K221" s="205"/>
    </row>
    <row r="222" spans="1:11" x14ac:dyDescent="0.25">
      <c r="A222" s="118" t="s">
        <v>336</v>
      </c>
      <c r="B222" s="121" t="s">
        <v>337</v>
      </c>
      <c r="C222" s="118">
        <v>2024</v>
      </c>
      <c r="D222" s="7" t="s">
        <v>0</v>
      </c>
      <c r="E222" s="1">
        <f t="shared" si="46"/>
        <v>16616.971079999999</v>
      </c>
      <c r="F222" s="1">
        <f>SUM(F223:F228)</f>
        <v>16616.971079999999</v>
      </c>
      <c r="G222" s="1">
        <f>SUM(G223:G228)</f>
        <v>0</v>
      </c>
      <c r="H222" s="1">
        <f>SUM(H223:H228)</f>
        <v>0</v>
      </c>
      <c r="I222" s="1">
        <f>SUM(I223:I228)</f>
        <v>0</v>
      </c>
      <c r="J222" s="152" t="s">
        <v>359</v>
      </c>
      <c r="K222" s="118" t="s">
        <v>361</v>
      </c>
    </row>
    <row r="223" spans="1:11" x14ac:dyDescent="0.25">
      <c r="A223" s="119"/>
      <c r="B223" s="227"/>
      <c r="C223" s="119"/>
      <c r="D223" s="68">
        <v>2021</v>
      </c>
      <c r="E223" s="8">
        <f t="shared" si="46"/>
        <v>0</v>
      </c>
      <c r="F223" s="31">
        <f>F230</f>
        <v>0</v>
      </c>
      <c r="G223" s="31">
        <f>G230</f>
        <v>0</v>
      </c>
      <c r="H223" s="31">
        <f>H230</f>
        <v>0</v>
      </c>
      <c r="I223" s="31">
        <f>I230</f>
        <v>0</v>
      </c>
      <c r="J223" s="265"/>
      <c r="K223" s="119"/>
    </row>
    <row r="224" spans="1:11" x14ac:dyDescent="0.25">
      <c r="A224" s="119"/>
      <c r="B224" s="227"/>
      <c r="C224" s="119"/>
      <c r="D224" s="68">
        <v>2022</v>
      </c>
      <c r="E224" s="8">
        <f t="shared" ref="E224:E229" si="47">SUM(F224:I224)</f>
        <v>0</v>
      </c>
      <c r="F224" s="31">
        <f t="shared" ref="F224:I228" si="48">F231</f>
        <v>0</v>
      </c>
      <c r="G224" s="31">
        <f t="shared" si="48"/>
        <v>0</v>
      </c>
      <c r="H224" s="31">
        <f t="shared" si="48"/>
        <v>0</v>
      </c>
      <c r="I224" s="31">
        <f t="shared" si="48"/>
        <v>0</v>
      </c>
      <c r="J224" s="265"/>
      <c r="K224" s="119"/>
    </row>
    <row r="225" spans="1:11" x14ac:dyDescent="0.25">
      <c r="A225" s="119"/>
      <c r="B225" s="227"/>
      <c r="C225" s="119"/>
      <c r="D225" s="68">
        <v>2023</v>
      </c>
      <c r="E225" s="8">
        <f t="shared" si="47"/>
        <v>0</v>
      </c>
      <c r="F225" s="31">
        <f t="shared" si="48"/>
        <v>0</v>
      </c>
      <c r="G225" s="31">
        <f t="shared" si="48"/>
        <v>0</v>
      </c>
      <c r="H225" s="31">
        <f t="shared" si="48"/>
        <v>0</v>
      </c>
      <c r="I225" s="31">
        <f t="shared" si="48"/>
        <v>0</v>
      </c>
      <c r="J225" s="265"/>
      <c r="K225" s="119"/>
    </row>
    <row r="226" spans="1:11" x14ac:dyDescent="0.25">
      <c r="A226" s="119"/>
      <c r="B226" s="227"/>
      <c r="C226" s="119"/>
      <c r="D226" s="68">
        <v>2024</v>
      </c>
      <c r="E226" s="8">
        <f t="shared" si="47"/>
        <v>16616.971079999999</v>
      </c>
      <c r="F226" s="31">
        <f t="shared" si="48"/>
        <v>16616.971079999999</v>
      </c>
      <c r="G226" s="31">
        <f t="shared" si="48"/>
        <v>0</v>
      </c>
      <c r="H226" s="31">
        <f t="shared" si="48"/>
        <v>0</v>
      </c>
      <c r="I226" s="31">
        <f t="shared" si="48"/>
        <v>0</v>
      </c>
      <c r="J226" s="265"/>
      <c r="K226" s="119"/>
    </row>
    <row r="227" spans="1:11" x14ac:dyDescent="0.25">
      <c r="A227" s="119"/>
      <c r="B227" s="227"/>
      <c r="C227" s="119"/>
      <c r="D227" s="68">
        <v>2025</v>
      </c>
      <c r="E227" s="8">
        <f t="shared" si="47"/>
        <v>0</v>
      </c>
      <c r="F227" s="31">
        <f t="shared" si="48"/>
        <v>0</v>
      </c>
      <c r="G227" s="31">
        <f t="shared" si="48"/>
        <v>0</v>
      </c>
      <c r="H227" s="31">
        <f t="shared" si="48"/>
        <v>0</v>
      </c>
      <c r="I227" s="31">
        <f t="shared" si="48"/>
        <v>0</v>
      </c>
      <c r="J227" s="265"/>
      <c r="K227" s="119"/>
    </row>
    <row r="228" spans="1:11" x14ac:dyDescent="0.25">
      <c r="A228" s="120"/>
      <c r="B228" s="134"/>
      <c r="C228" s="120"/>
      <c r="D228" s="68">
        <v>2026</v>
      </c>
      <c r="E228" s="8">
        <f t="shared" si="47"/>
        <v>0</v>
      </c>
      <c r="F228" s="31">
        <f t="shared" si="48"/>
        <v>0</v>
      </c>
      <c r="G228" s="31">
        <f t="shared" si="48"/>
        <v>0</v>
      </c>
      <c r="H228" s="31">
        <f t="shared" si="48"/>
        <v>0</v>
      </c>
      <c r="I228" s="31">
        <f t="shared" si="48"/>
        <v>0</v>
      </c>
      <c r="J228" s="269"/>
      <c r="K228" s="120"/>
    </row>
    <row r="229" spans="1:11" x14ac:dyDescent="0.25">
      <c r="A229" s="106" t="s">
        <v>339</v>
      </c>
      <c r="B229" s="112" t="s">
        <v>338</v>
      </c>
      <c r="C229" s="106">
        <v>2024</v>
      </c>
      <c r="D229" s="20" t="s">
        <v>0</v>
      </c>
      <c r="E229" s="4">
        <f t="shared" si="47"/>
        <v>16616.971079999999</v>
      </c>
      <c r="F229" s="4">
        <f>SUM(F230:F235)</f>
        <v>16616.971079999999</v>
      </c>
      <c r="G229" s="4">
        <f>SUM(G230:G235)</f>
        <v>0</v>
      </c>
      <c r="H229" s="4">
        <f>SUM(H230:H235)</f>
        <v>0</v>
      </c>
      <c r="I229" s="4">
        <f>SUM(I230:I235)</f>
        <v>0</v>
      </c>
      <c r="J229" s="112" t="s">
        <v>356</v>
      </c>
      <c r="K229" s="106" t="s">
        <v>223</v>
      </c>
    </row>
    <row r="230" spans="1:11" x14ac:dyDescent="0.25">
      <c r="A230" s="107"/>
      <c r="B230" s="190"/>
      <c r="C230" s="107"/>
      <c r="D230" s="75">
        <v>2021</v>
      </c>
      <c r="E230" s="2">
        <f>SUM(F230:I230)</f>
        <v>0</v>
      </c>
      <c r="F230" s="3">
        <v>0</v>
      </c>
      <c r="G230" s="2">
        <v>0</v>
      </c>
      <c r="H230" s="2">
        <v>0</v>
      </c>
      <c r="I230" s="2">
        <v>0</v>
      </c>
      <c r="J230" s="190"/>
      <c r="K230" s="107"/>
    </row>
    <row r="231" spans="1:11" x14ac:dyDescent="0.25">
      <c r="A231" s="107"/>
      <c r="B231" s="190"/>
      <c r="C231" s="107"/>
      <c r="D231" s="75">
        <v>2022</v>
      </c>
      <c r="E231" s="2">
        <v>0</v>
      </c>
      <c r="F231" s="2">
        <v>0</v>
      </c>
      <c r="G231" s="2">
        <v>0</v>
      </c>
      <c r="H231" s="2">
        <v>0</v>
      </c>
      <c r="I231" s="2">
        <v>0</v>
      </c>
      <c r="J231" s="190"/>
      <c r="K231" s="107"/>
    </row>
    <row r="232" spans="1:11" x14ac:dyDescent="0.25">
      <c r="A232" s="107"/>
      <c r="B232" s="190"/>
      <c r="C232" s="107"/>
      <c r="D232" s="75">
        <v>2023</v>
      </c>
      <c r="E232" s="2">
        <f t="shared" ref="E232:E251" si="49">SUM(F232:I232)</f>
        <v>0</v>
      </c>
      <c r="F232" s="3">
        <v>0</v>
      </c>
      <c r="G232" s="2">
        <v>0</v>
      </c>
      <c r="H232" s="2">
        <v>0</v>
      </c>
      <c r="I232" s="2">
        <v>0</v>
      </c>
      <c r="J232" s="190"/>
      <c r="K232" s="107"/>
    </row>
    <row r="233" spans="1:11" x14ac:dyDescent="0.25">
      <c r="A233" s="107"/>
      <c r="B233" s="190"/>
      <c r="C233" s="107"/>
      <c r="D233" s="75">
        <v>2024</v>
      </c>
      <c r="E233" s="2">
        <f t="shared" si="49"/>
        <v>16616.971079999999</v>
      </c>
      <c r="F233" s="3">
        <v>16616.971079999999</v>
      </c>
      <c r="G233" s="2">
        <v>0</v>
      </c>
      <c r="H233" s="2">
        <v>0</v>
      </c>
      <c r="I233" s="2">
        <v>0</v>
      </c>
      <c r="J233" s="190"/>
      <c r="K233" s="107"/>
    </row>
    <row r="234" spans="1:11" x14ac:dyDescent="0.25">
      <c r="A234" s="107"/>
      <c r="B234" s="190"/>
      <c r="C234" s="107"/>
      <c r="D234" s="75">
        <v>2025</v>
      </c>
      <c r="E234" s="2">
        <f t="shared" si="49"/>
        <v>0</v>
      </c>
      <c r="F234" s="3">
        <v>0</v>
      </c>
      <c r="G234" s="2">
        <v>0</v>
      </c>
      <c r="H234" s="2">
        <v>0</v>
      </c>
      <c r="I234" s="2">
        <v>0</v>
      </c>
      <c r="J234" s="190"/>
      <c r="K234" s="107"/>
    </row>
    <row r="235" spans="1:11" x14ac:dyDescent="0.25">
      <c r="A235" s="108"/>
      <c r="B235" s="114"/>
      <c r="C235" s="108"/>
      <c r="D235" s="75">
        <v>2026</v>
      </c>
      <c r="E235" s="2">
        <f t="shared" si="49"/>
        <v>0</v>
      </c>
      <c r="F235" s="3">
        <v>0</v>
      </c>
      <c r="G235" s="2">
        <v>0</v>
      </c>
      <c r="H235" s="2">
        <v>0</v>
      </c>
      <c r="I235" s="2">
        <v>0</v>
      </c>
      <c r="J235" s="114"/>
      <c r="K235" s="108"/>
    </row>
    <row r="236" spans="1:11" x14ac:dyDescent="0.25">
      <c r="A236" s="118" t="s">
        <v>435</v>
      </c>
      <c r="B236" s="121" t="s">
        <v>437</v>
      </c>
      <c r="C236" s="118" t="s">
        <v>399</v>
      </c>
      <c r="D236" s="7" t="s">
        <v>0</v>
      </c>
      <c r="E236" s="1">
        <f t="shared" si="49"/>
        <v>1598730.41</v>
      </c>
      <c r="F236" s="1">
        <f>SUM(F237:F242)</f>
        <v>1598730.41</v>
      </c>
      <c r="G236" s="1">
        <f>SUM(G237:G242)</f>
        <v>0</v>
      </c>
      <c r="H236" s="1">
        <f>SUM(H237:H242)</f>
        <v>0</v>
      </c>
      <c r="I236" s="1">
        <f>SUM(I237:I242)</f>
        <v>0</v>
      </c>
      <c r="J236" s="152" t="s">
        <v>438</v>
      </c>
      <c r="K236" s="118" t="s">
        <v>400</v>
      </c>
    </row>
    <row r="237" spans="1:11" x14ac:dyDescent="0.25">
      <c r="A237" s="119"/>
      <c r="B237" s="227"/>
      <c r="C237" s="119"/>
      <c r="D237" s="103">
        <v>2021</v>
      </c>
      <c r="E237" s="8">
        <f t="shared" si="49"/>
        <v>0</v>
      </c>
      <c r="F237" s="31">
        <f>F244</f>
        <v>0</v>
      </c>
      <c r="G237" s="31">
        <f>G244</f>
        <v>0</v>
      </c>
      <c r="H237" s="31">
        <f>H244</f>
        <v>0</v>
      </c>
      <c r="I237" s="31">
        <f>I244</f>
        <v>0</v>
      </c>
      <c r="J237" s="265"/>
      <c r="K237" s="119"/>
    </row>
    <row r="238" spans="1:11" x14ac:dyDescent="0.25">
      <c r="A238" s="119"/>
      <c r="B238" s="227"/>
      <c r="C238" s="119"/>
      <c r="D238" s="103">
        <v>2022</v>
      </c>
      <c r="E238" s="8">
        <f t="shared" si="49"/>
        <v>0</v>
      </c>
      <c r="F238" s="31">
        <f t="shared" ref="F238:I238" si="50">F245</f>
        <v>0</v>
      </c>
      <c r="G238" s="31">
        <f t="shared" si="50"/>
        <v>0</v>
      </c>
      <c r="H238" s="31">
        <f t="shared" si="50"/>
        <v>0</v>
      </c>
      <c r="I238" s="31">
        <f t="shared" si="50"/>
        <v>0</v>
      </c>
      <c r="J238" s="265"/>
      <c r="K238" s="119"/>
    </row>
    <row r="239" spans="1:11" x14ac:dyDescent="0.25">
      <c r="A239" s="119"/>
      <c r="B239" s="227"/>
      <c r="C239" s="119"/>
      <c r="D239" s="103">
        <v>2023</v>
      </c>
      <c r="E239" s="8">
        <f t="shared" si="49"/>
        <v>0</v>
      </c>
      <c r="F239" s="31">
        <f t="shared" ref="F239:I239" si="51">F246</f>
        <v>0</v>
      </c>
      <c r="G239" s="31">
        <f t="shared" si="51"/>
        <v>0</v>
      </c>
      <c r="H239" s="31">
        <f t="shared" si="51"/>
        <v>0</v>
      </c>
      <c r="I239" s="31">
        <f t="shared" si="51"/>
        <v>0</v>
      </c>
      <c r="J239" s="265"/>
      <c r="K239" s="119"/>
    </row>
    <row r="240" spans="1:11" x14ac:dyDescent="0.25">
      <c r="A240" s="119"/>
      <c r="B240" s="227"/>
      <c r="C240" s="119"/>
      <c r="D240" s="103">
        <v>2024</v>
      </c>
      <c r="E240" s="8">
        <f t="shared" si="49"/>
        <v>336576.42</v>
      </c>
      <c r="F240" s="31">
        <f t="shared" ref="F240:I240" si="52">F247</f>
        <v>336576.42</v>
      </c>
      <c r="G240" s="31">
        <f t="shared" si="52"/>
        <v>0</v>
      </c>
      <c r="H240" s="31">
        <f t="shared" si="52"/>
        <v>0</v>
      </c>
      <c r="I240" s="31">
        <f t="shared" si="52"/>
        <v>0</v>
      </c>
      <c r="J240" s="265"/>
      <c r="K240" s="119"/>
    </row>
    <row r="241" spans="1:11" x14ac:dyDescent="0.25">
      <c r="A241" s="119"/>
      <c r="B241" s="227"/>
      <c r="C241" s="119"/>
      <c r="D241" s="103">
        <v>2025</v>
      </c>
      <c r="E241" s="8">
        <f t="shared" si="49"/>
        <v>1262153.99</v>
      </c>
      <c r="F241" s="31">
        <f t="shared" ref="F241:I241" si="53">F248</f>
        <v>1262153.99</v>
      </c>
      <c r="G241" s="31">
        <f t="shared" si="53"/>
        <v>0</v>
      </c>
      <c r="H241" s="31">
        <f t="shared" si="53"/>
        <v>0</v>
      </c>
      <c r="I241" s="31">
        <f t="shared" si="53"/>
        <v>0</v>
      </c>
      <c r="J241" s="265"/>
      <c r="K241" s="119"/>
    </row>
    <row r="242" spans="1:11" x14ac:dyDescent="0.25">
      <c r="A242" s="120"/>
      <c r="B242" s="123"/>
      <c r="C242" s="120"/>
      <c r="D242" s="103">
        <v>2026</v>
      </c>
      <c r="E242" s="8">
        <f t="shared" si="49"/>
        <v>0</v>
      </c>
      <c r="F242" s="31">
        <f t="shared" ref="F242:I242" si="54">F249</f>
        <v>0</v>
      </c>
      <c r="G242" s="31">
        <f t="shared" si="54"/>
        <v>0</v>
      </c>
      <c r="H242" s="31">
        <f t="shared" si="54"/>
        <v>0</v>
      </c>
      <c r="I242" s="31">
        <f t="shared" si="54"/>
        <v>0</v>
      </c>
      <c r="J242" s="232"/>
      <c r="K242" s="120"/>
    </row>
    <row r="243" spans="1:11" x14ac:dyDescent="0.25">
      <c r="A243" s="106" t="s">
        <v>436</v>
      </c>
      <c r="B243" s="112" t="s">
        <v>439</v>
      </c>
      <c r="C243" s="106" t="s">
        <v>399</v>
      </c>
      <c r="D243" s="20" t="s">
        <v>0</v>
      </c>
      <c r="E243" s="4">
        <f t="shared" si="49"/>
        <v>1598730.41</v>
      </c>
      <c r="F243" s="4">
        <f>SUM(F244:F249)</f>
        <v>1598730.41</v>
      </c>
      <c r="G243" s="4">
        <f>SUM(G244:G249)</f>
        <v>0</v>
      </c>
      <c r="H243" s="4">
        <f>SUM(H244:H249)</f>
        <v>0</v>
      </c>
      <c r="I243" s="4">
        <f>SUM(I244:I249)</f>
        <v>0</v>
      </c>
      <c r="J243" s="115" t="s">
        <v>440</v>
      </c>
      <c r="K243" s="106" t="s">
        <v>400</v>
      </c>
    </row>
    <row r="244" spans="1:11" x14ac:dyDescent="0.25">
      <c r="A244" s="107"/>
      <c r="B244" s="190"/>
      <c r="C244" s="107"/>
      <c r="D244" s="104">
        <v>2021</v>
      </c>
      <c r="E244" s="2">
        <f>SUM(F244:I244)</f>
        <v>0</v>
      </c>
      <c r="F244" s="3">
        <v>0</v>
      </c>
      <c r="G244" s="2">
        <v>0</v>
      </c>
      <c r="H244" s="2">
        <v>0</v>
      </c>
      <c r="I244" s="2">
        <v>0</v>
      </c>
      <c r="J244" s="142"/>
      <c r="K244" s="107"/>
    </row>
    <row r="245" spans="1:11" x14ac:dyDescent="0.25">
      <c r="A245" s="107"/>
      <c r="B245" s="190"/>
      <c r="C245" s="107"/>
      <c r="D245" s="104">
        <v>2022</v>
      </c>
      <c r="E245" s="2">
        <v>0</v>
      </c>
      <c r="F245" s="2">
        <v>0</v>
      </c>
      <c r="G245" s="2">
        <v>0</v>
      </c>
      <c r="H245" s="2">
        <v>0</v>
      </c>
      <c r="I245" s="2">
        <v>0</v>
      </c>
      <c r="J245" s="142"/>
      <c r="K245" s="107"/>
    </row>
    <row r="246" spans="1:11" x14ac:dyDescent="0.25">
      <c r="A246" s="107"/>
      <c r="B246" s="190"/>
      <c r="C246" s="107"/>
      <c r="D246" s="104">
        <v>2023</v>
      </c>
      <c r="E246" s="2">
        <f t="shared" ref="E246:E249" si="55">SUM(F246:I246)</f>
        <v>0</v>
      </c>
      <c r="F246" s="3">
        <v>0</v>
      </c>
      <c r="G246" s="2">
        <v>0</v>
      </c>
      <c r="H246" s="2">
        <v>0</v>
      </c>
      <c r="I246" s="2">
        <v>0</v>
      </c>
      <c r="J246" s="142"/>
      <c r="K246" s="107"/>
    </row>
    <row r="247" spans="1:11" x14ac:dyDescent="0.25">
      <c r="A247" s="107"/>
      <c r="B247" s="190"/>
      <c r="C247" s="107"/>
      <c r="D247" s="104">
        <v>2024</v>
      </c>
      <c r="E247" s="2">
        <f t="shared" si="55"/>
        <v>336576.42</v>
      </c>
      <c r="F247" s="3">
        <v>336576.42</v>
      </c>
      <c r="G247" s="2">
        <v>0</v>
      </c>
      <c r="H247" s="2">
        <v>0</v>
      </c>
      <c r="I247" s="2">
        <v>0</v>
      </c>
      <c r="J247" s="142"/>
      <c r="K247" s="107"/>
    </row>
    <row r="248" spans="1:11" x14ac:dyDescent="0.25">
      <c r="A248" s="107"/>
      <c r="B248" s="190"/>
      <c r="C248" s="107"/>
      <c r="D248" s="104">
        <v>2025</v>
      </c>
      <c r="E248" s="2">
        <f t="shared" si="55"/>
        <v>1262153.99</v>
      </c>
      <c r="F248" s="3">
        <v>1262153.99</v>
      </c>
      <c r="G248" s="2">
        <v>0</v>
      </c>
      <c r="H248" s="2">
        <v>0</v>
      </c>
      <c r="I248" s="2">
        <v>0</v>
      </c>
      <c r="J248" s="142"/>
      <c r="K248" s="107"/>
    </row>
    <row r="249" spans="1:11" ht="33.75" customHeight="1" x14ac:dyDescent="0.25">
      <c r="A249" s="108"/>
      <c r="B249" s="114"/>
      <c r="C249" s="108"/>
      <c r="D249" s="104">
        <v>2026</v>
      </c>
      <c r="E249" s="2">
        <f t="shared" si="55"/>
        <v>0</v>
      </c>
      <c r="F249" s="3">
        <v>0</v>
      </c>
      <c r="G249" s="2">
        <v>0</v>
      </c>
      <c r="H249" s="2">
        <v>0</v>
      </c>
      <c r="I249" s="2">
        <v>0</v>
      </c>
      <c r="J249" s="149"/>
      <c r="K249" s="108"/>
    </row>
    <row r="250" spans="1:11" x14ac:dyDescent="0.25">
      <c r="A250" s="163" t="s">
        <v>48</v>
      </c>
      <c r="B250" s="166" t="s">
        <v>49</v>
      </c>
      <c r="C250" s="163" t="s">
        <v>50</v>
      </c>
      <c r="D250" s="21" t="s">
        <v>0</v>
      </c>
      <c r="E250" s="22">
        <f t="shared" si="49"/>
        <v>54190.811579999994</v>
      </c>
      <c r="F250" s="22">
        <f>SUM(F251:F256)</f>
        <v>16530.211579999999</v>
      </c>
      <c r="G250" s="22">
        <f>SUM(G251:G256)</f>
        <v>37660.6</v>
      </c>
      <c r="H250" s="22">
        <f>SUM(H251:H256)</f>
        <v>0</v>
      </c>
      <c r="I250" s="22">
        <f>SUM(I251:I256)</f>
        <v>0</v>
      </c>
      <c r="J250" s="166" t="s">
        <v>222</v>
      </c>
      <c r="K250" s="163" t="s">
        <v>223</v>
      </c>
    </row>
    <row r="251" spans="1:11" x14ac:dyDescent="0.25">
      <c r="A251" s="164"/>
      <c r="B251" s="225"/>
      <c r="C251" s="164"/>
      <c r="D251" s="23">
        <v>2021</v>
      </c>
      <c r="E251" s="24">
        <f t="shared" si="49"/>
        <v>19500</v>
      </c>
      <c r="F251" s="30">
        <f>F258</f>
        <v>0</v>
      </c>
      <c r="G251" s="30">
        <f>G258</f>
        <v>19500</v>
      </c>
      <c r="H251" s="30">
        <f>H258</f>
        <v>0</v>
      </c>
      <c r="I251" s="30">
        <f>I258</f>
        <v>0</v>
      </c>
      <c r="J251" s="167"/>
      <c r="K251" s="164"/>
    </row>
    <row r="252" spans="1:11" x14ac:dyDescent="0.25">
      <c r="A252" s="164"/>
      <c r="B252" s="225"/>
      <c r="C252" s="164"/>
      <c r="D252" s="23">
        <v>2022</v>
      </c>
      <c r="E252" s="24">
        <f t="shared" ref="E252:E257" si="56">SUM(F252:I252)</f>
        <v>19281.647300000001</v>
      </c>
      <c r="F252" s="30">
        <f t="shared" ref="F252:I256" si="57">F259</f>
        <v>7264.1472999999996</v>
      </c>
      <c r="G252" s="30">
        <f>G259</f>
        <v>12017.5</v>
      </c>
      <c r="H252" s="30">
        <f t="shared" si="57"/>
        <v>0</v>
      </c>
      <c r="I252" s="30">
        <f t="shared" si="57"/>
        <v>0</v>
      </c>
      <c r="J252" s="167"/>
      <c r="K252" s="164"/>
    </row>
    <row r="253" spans="1:11" x14ac:dyDescent="0.25">
      <c r="A253" s="164"/>
      <c r="B253" s="225"/>
      <c r="C253" s="164"/>
      <c r="D253" s="23">
        <v>2023</v>
      </c>
      <c r="E253" s="24">
        <f t="shared" si="56"/>
        <v>15409.164280000001</v>
      </c>
      <c r="F253" s="30">
        <f t="shared" si="57"/>
        <v>9266.0642800000005</v>
      </c>
      <c r="G253" s="30">
        <f>G260</f>
        <v>6143.1</v>
      </c>
      <c r="H253" s="30">
        <f t="shared" si="57"/>
        <v>0</v>
      </c>
      <c r="I253" s="30">
        <f t="shared" si="57"/>
        <v>0</v>
      </c>
      <c r="J253" s="167"/>
      <c r="K253" s="164"/>
    </row>
    <row r="254" spans="1:11" x14ac:dyDescent="0.25">
      <c r="A254" s="164"/>
      <c r="B254" s="225"/>
      <c r="C254" s="164"/>
      <c r="D254" s="23">
        <v>2024</v>
      </c>
      <c r="E254" s="24">
        <f t="shared" si="56"/>
        <v>0</v>
      </c>
      <c r="F254" s="30">
        <f t="shared" si="57"/>
        <v>0</v>
      </c>
      <c r="G254" s="30">
        <f t="shared" si="57"/>
        <v>0</v>
      </c>
      <c r="H254" s="30">
        <f t="shared" si="57"/>
        <v>0</v>
      </c>
      <c r="I254" s="30">
        <f t="shared" si="57"/>
        <v>0</v>
      </c>
      <c r="J254" s="167"/>
      <c r="K254" s="164"/>
    </row>
    <row r="255" spans="1:11" x14ac:dyDescent="0.25">
      <c r="A255" s="164"/>
      <c r="B255" s="225"/>
      <c r="C255" s="164"/>
      <c r="D255" s="23">
        <v>2025</v>
      </c>
      <c r="E255" s="24">
        <f t="shared" si="56"/>
        <v>0</v>
      </c>
      <c r="F255" s="30">
        <f t="shared" si="57"/>
        <v>0</v>
      </c>
      <c r="G255" s="30">
        <f t="shared" si="57"/>
        <v>0</v>
      </c>
      <c r="H255" s="30">
        <f t="shared" si="57"/>
        <v>0</v>
      </c>
      <c r="I255" s="30">
        <f t="shared" si="57"/>
        <v>0</v>
      </c>
      <c r="J255" s="167"/>
      <c r="K255" s="164"/>
    </row>
    <row r="256" spans="1:11" x14ac:dyDescent="0.25">
      <c r="A256" s="165"/>
      <c r="B256" s="226"/>
      <c r="C256" s="165"/>
      <c r="D256" s="63">
        <v>2026</v>
      </c>
      <c r="E256" s="24">
        <f t="shared" si="56"/>
        <v>0</v>
      </c>
      <c r="F256" s="30">
        <f t="shared" si="57"/>
        <v>0</v>
      </c>
      <c r="G256" s="30">
        <f t="shared" si="57"/>
        <v>0</v>
      </c>
      <c r="H256" s="30">
        <f t="shared" si="57"/>
        <v>0</v>
      </c>
      <c r="I256" s="30">
        <f t="shared" si="57"/>
        <v>0</v>
      </c>
      <c r="J256" s="134"/>
      <c r="K256" s="165"/>
    </row>
    <row r="257" spans="1:11" x14ac:dyDescent="0.25">
      <c r="A257" s="106" t="s">
        <v>51</v>
      </c>
      <c r="B257" s="112" t="s">
        <v>52</v>
      </c>
      <c r="C257" s="106" t="s">
        <v>50</v>
      </c>
      <c r="D257" s="20" t="s">
        <v>0</v>
      </c>
      <c r="E257" s="4">
        <f t="shared" si="56"/>
        <v>54190.811579999994</v>
      </c>
      <c r="F257" s="4">
        <f>SUM(F258:F263)</f>
        <v>16530.211579999999</v>
      </c>
      <c r="G257" s="4">
        <f>SUM(G258:G263)</f>
        <v>37660.6</v>
      </c>
      <c r="H257" s="4">
        <f>SUM(H258:H263)</f>
        <v>0</v>
      </c>
      <c r="I257" s="4">
        <f>SUM(I258:I263)</f>
        <v>0</v>
      </c>
      <c r="J257" s="112" t="s">
        <v>224</v>
      </c>
      <c r="K257" s="106" t="s">
        <v>9</v>
      </c>
    </row>
    <row r="258" spans="1:11" x14ac:dyDescent="0.25">
      <c r="A258" s="107"/>
      <c r="B258" s="190"/>
      <c r="C258" s="107"/>
      <c r="D258" s="42">
        <v>2021</v>
      </c>
      <c r="E258" s="2">
        <f>SUM(F258:I258)</f>
        <v>19500</v>
      </c>
      <c r="F258" s="3">
        <v>0</v>
      </c>
      <c r="G258" s="2">
        <v>19500</v>
      </c>
      <c r="H258" s="2">
        <v>0</v>
      </c>
      <c r="I258" s="2">
        <v>0</v>
      </c>
      <c r="J258" s="113"/>
      <c r="K258" s="107"/>
    </row>
    <row r="259" spans="1:11" x14ac:dyDescent="0.25">
      <c r="A259" s="107"/>
      <c r="B259" s="190"/>
      <c r="C259" s="107"/>
      <c r="D259" s="42">
        <v>2022</v>
      </c>
      <c r="E259" s="2">
        <f t="shared" ref="E259:E264" si="58">SUM(F259:I259)</f>
        <v>19281.647300000001</v>
      </c>
      <c r="F259" s="3">
        <v>7264.1472999999996</v>
      </c>
      <c r="G259" s="2">
        <v>12017.5</v>
      </c>
      <c r="H259" s="2">
        <v>0</v>
      </c>
      <c r="I259" s="2">
        <v>0</v>
      </c>
      <c r="J259" s="113"/>
      <c r="K259" s="107"/>
    </row>
    <row r="260" spans="1:11" x14ac:dyDescent="0.25">
      <c r="A260" s="107"/>
      <c r="B260" s="190"/>
      <c r="C260" s="107"/>
      <c r="D260" s="42">
        <v>2023</v>
      </c>
      <c r="E260" s="2">
        <f t="shared" si="58"/>
        <v>15409.164280000001</v>
      </c>
      <c r="F260" s="3">
        <f>7125.2307+2140.83358</f>
        <v>9266.0642800000005</v>
      </c>
      <c r="G260" s="41">
        <v>6143.1</v>
      </c>
      <c r="H260" s="2">
        <v>0</v>
      </c>
      <c r="I260" s="2">
        <v>0</v>
      </c>
      <c r="J260" s="113"/>
      <c r="K260" s="107"/>
    </row>
    <row r="261" spans="1:11" x14ac:dyDescent="0.25">
      <c r="A261" s="107"/>
      <c r="B261" s="190"/>
      <c r="C261" s="107"/>
      <c r="D261" s="42">
        <v>2024</v>
      </c>
      <c r="E261" s="2">
        <f t="shared" si="58"/>
        <v>0</v>
      </c>
      <c r="F261" s="3">
        <v>0</v>
      </c>
      <c r="G261" s="2">
        <v>0</v>
      </c>
      <c r="H261" s="2">
        <v>0</v>
      </c>
      <c r="I261" s="2">
        <v>0</v>
      </c>
      <c r="J261" s="113"/>
      <c r="K261" s="107"/>
    </row>
    <row r="262" spans="1:11" x14ac:dyDescent="0.25">
      <c r="A262" s="107"/>
      <c r="B262" s="190"/>
      <c r="C262" s="107"/>
      <c r="D262" s="42">
        <v>2025</v>
      </c>
      <c r="E262" s="2">
        <f t="shared" si="58"/>
        <v>0</v>
      </c>
      <c r="F262" s="3">
        <v>0</v>
      </c>
      <c r="G262" s="2">
        <v>0</v>
      </c>
      <c r="H262" s="2">
        <v>0</v>
      </c>
      <c r="I262" s="2">
        <v>0</v>
      </c>
      <c r="J262" s="113"/>
      <c r="K262" s="107"/>
    </row>
    <row r="263" spans="1:11" x14ac:dyDescent="0.25">
      <c r="A263" s="108"/>
      <c r="B263" s="134"/>
      <c r="C263" s="108"/>
      <c r="D263" s="59">
        <v>2026</v>
      </c>
      <c r="E263" s="2">
        <f t="shared" si="58"/>
        <v>0</v>
      </c>
      <c r="F263" s="3">
        <v>0</v>
      </c>
      <c r="G263" s="2">
        <v>0</v>
      </c>
      <c r="H263" s="2">
        <v>0</v>
      </c>
      <c r="I263" s="2">
        <v>0</v>
      </c>
      <c r="J263" s="134"/>
      <c r="K263" s="108"/>
    </row>
    <row r="264" spans="1:11" x14ac:dyDescent="0.25">
      <c r="A264" s="163" t="s">
        <v>53</v>
      </c>
      <c r="B264" s="166" t="s">
        <v>54</v>
      </c>
      <c r="C264" s="163" t="s">
        <v>50</v>
      </c>
      <c r="D264" s="21" t="s">
        <v>0</v>
      </c>
      <c r="E264" s="22">
        <f t="shared" si="58"/>
        <v>0</v>
      </c>
      <c r="F264" s="22">
        <f>SUM(F265:F270)</f>
        <v>0</v>
      </c>
      <c r="G264" s="22">
        <f>SUM(G265:G270)</f>
        <v>0</v>
      </c>
      <c r="H264" s="22">
        <f>SUM(H265:H270)</f>
        <v>0</v>
      </c>
      <c r="I264" s="22">
        <f>SUM(I265:I270)</f>
        <v>0</v>
      </c>
      <c r="J264" s="166" t="s">
        <v>225</v>
      </c>
      <c r="K264" s="163" t="s">
        <v>9</v>
      </c>
    </row>
    <row r="265" spans="1:11" x14ac:dyDescent="0.25">
      <c r="A265" s="164"/>
      <c r="B265" s="167"/>
      <c r="C265" s="164"/>
      <c r="D265" s="23">
        <v>2021</v>
      </c>
      <c r="E265" s="24">
        <f>SUM(F265:I265)</f>
        <v>0</v>
      </c>
      <c r="F265" s="24">
        <v>0</v>
      </c>
      <c r="G265" s="24">
        <v>0</v>
      </c>
      <c r="H265" s="24">
        <v>0</v>
      </c>
      <c r="I265" s="24">
        <v>0</v>
      </c>
      <c r="J265" s="167"/>
      <c r="K265" s="164"/>
    </row>
    <row r="266" spans="1:11" x14ac:dyDescent="0.25">
      <c r="A266" s="164"/>
      <c r="B266" s="167"/>
      <c r="C266" s="164"/>
      <c r="D266" s="23">
        <v>2022</v>
      </c>
      <c r="E266" s="24">
        <f t="shared" ref="E266:E271" si="59">SUM(F266:I266)</f>
        <v>0</v>
      </c>
      <c r="F266" s="24">
        <v>0</v>
      </c>
      <c r="G266" s="24">
        <v>0</v>
      </c>
      <c r="H266" s="24">
        <v>0</v>
      </c>
      <c r="I266" s="24">
        <v>0</v>
      </c>
      <c r="J266" s="167"/>
      <c r="K266" s="164"/>
    </row>
    <row r="267" spans="1:11" x14ac:dyDescent="0.25">
      <c r="A267" s="164"/>
      <c r="B267" s="167"/>
      <c r="C267" s="164"/>
      <c r="D267" s="23">
        <v>2023</v>
      </c>
      <c r="E267" s="24">
        <f t="shared" si="59"/>
        <v>0</v>
      </c>
      <c r="F267" s="24">
        <v>0</v>
      </c>
      <c r="G267" s="24">
        <v>0</v>
      </c>
      <c r="H267" s="24">
        <v>0</v>
      </c>
      <c r="I267" s="24">
        <v>0</v>
      </c>
      <c r="J267" s="167"/>
      <c r="K267" s="164"/>
    </row>
    <row r="268" spans="1:11" x14ac:dyDescent="0.25">
      <c r="A268" s="164"/>
      <c r="B268" s="167"/>
      <c r="C268" s="164"/>
      <c r="D268" s="23">
        <v>2024</v>
      </c>
      <c r="E268" s="24">
        <f t="shared" si="59"/>
        <v>0</v>
      </c>
      <c r="F268" s="24">
        <v>0</v>
      </c>
      <c r="G268" s="24">
        <v>0</v>
      </c>
      <c r="H268" s="24">
        <v>0</v>
      </c>
      <c r="I268" s="24">
        <v>0</v>
      </c>
      <c r="J268" s="167"/>
      <c r="K268" s="164"/>
    </row>
    <row r="269" spans="1:11" x14ac:dyDescent="0.25">
      <c r="A269" s="164"/>
      <c r="B269" s="167"/>
      <c r="C269" s="164"/>
      <c r="D269" s="23">
        <v>2025</v>
      </c>
      <c r="E269" s="24">
        <f t="shared" si="59"/>
        <v>0</v>
      </c>
      <c r="F269" s="24">
        <v>0</v>
      </c>
      <c r="G269" s="24">
        <v>0</v>
      </c>
      <c r="H269" s="24">
        <v>0</v>
      </c>
      <c r="I269" s="24">
        <v>0</v>
      </c>
      <c r="J269" s="167"/>
      <c r="K269" s="164"/>
    </row>
    <row r="270" spans="1:11" x14ac:dyDescent="0.25">
      <c r="A270" s="165"/>
      <c r="B270" s="226"/>
      <c r="C270" s="165"/>
      <c r="D270" s="63">
        <v>2026</v>
      </c>
      <c r="E270" s="24">
        <f t="shared" si="59"/>
        <v>0</v>
      </c>
      <c r="F270" s="24">
        <v>0</v>
      </c>
      <c r="G270" s="24">
        <v>0</v>
      </c>
      <c r="H270" s="24">
        <v>0</v>
      </c>
      <c r="I270" s="24">
        <v>0</v>
      </c>
      <c r="J270" s="134"/>
      <c r="K270" s="165"/>
    </row>
    <row r="271" spans="1:11" x14ac:dyDescent="0.25">
      <c r="A271" s="163" t="s">
        <v>55</v>
      </c>
      <c r="B271" s="166" t="s">
        <v>56</v>
      </c>
      <c r="C271" s="163" t="s">
        <v>50</v>
      </c>
      <c r="D271" s="21" t="s">
        <v>0</v>
      </c>
      <c r="E271" s="22">
        <f t="shared" si="59"/>
        <v>0</v>
      </c>
      <c r="F271" s="22">
        <f>SUM(F272:F277)</f>
        <v>0</v>
      </c>
      <c r="G271" s="22">
        <f>SUM(G272:G277)</f>
        <v>0</v>
      </c>
      <c r="H271" s="22">
        <f>SUM(H272:H277)</f>
        <v>0</v>
      </c>
      <c r="I271" s="22">
        <f>SUM(I272:I277)</f>
        <v>0</v>
      </c>
      <c r="J271" s="163" t="s">
        <v>226</v>
      </c>
      <c r="K271" s="163" t="s">
        <v>9</v>
      </c>
    </row>
    <row r="272" spans="1:11" x14ac:dyDescent="0.25">
      <c r="A272" s="164"/>
      <c r="B272" s="167"/>
      <c r="C272" s="164"/>
      <c r="D272" s="23">
        <v>2021</v>
      </c>
      <c r="E272" s="24">
        <f t="shared" ref="E272:E284" si="60">SUM(F272:I272)</f>
        <v>0</v>
      </c>
      <c r="F272" s="24">
        <v>0</v>
      </c>
      <c r="G272" s="24">
        <v>0</v>
      </c>
      <c r="H272" s="24">
        <v>0</v>
      </c>
      <c r="I272" s="24">
        <v>0</v>
      </c>
      <c r="J272" s="164"/>
      <c r="K272" s="164"/>
    </row>
    <row r="273" spans="1:11" x14ac:dyDescent="0.25">
      <c r="A273" s="164"/>
      <c r="B273" s="167"/>
      <c r="C273" s="164"/>
      <c r="D273" s="23">
        <v>2022</v>
      </c>
      <c r="E273" s="24">
        <f t="shared" si="60"/>
        <v>0</v>
      </c>
      <c r="F273" s="24">
        <v>0</v>
      </c>
      <c r="G273" s="24">
        <v>0</v>
      </c>
      <c r="H273" s="24">
        <v>0</v>
      </c>
      <c r="I273" s="24">
        <v>0</v>
      </c>
      <c r="J273" s="164"/>
      <c r="K273" s="164"/>
    </row>
    <row r="274" spans="1:11" x14ac:dyDescent="0.25">
      <c r="A274" s="164"/>
      <c r="B274" s="167"/>
      <c r="C274" s="164"/>
      <c r="D274" s="23">
        <v>2023</v>
      </c>
      <c r="E274" s="24">
        <f t="shared" si="60"/>
        <v>0</v>
      </c>
      <c r="F274" s="24">
        <v>0</v>
      </c>
      <c r="G274" s="24">
        <v>0</v>
      </c>
      <c r="H274" s="24">
        <v>0</v>
      </c>
      <c r="I274" s="24">
        <v>0</v>
      </c>
      <c r="J274" s="164"/>
      <c r="K274" s="164"/>
    </row>
    <row r="275" spans="1:11" x14ac:dyDescent="0.25">
      <c r="A275" s="164"/>
      <c r="B275" s="167"/>
      <c r="C275" s="164"/>
      <c r="D275" s="23">
        <v>2024</v>
      </c>
      <c r="E275" s="24">
        <f t="shared" si="60"/>
        <v>0</v>
      </c>
      <c r="F275" s="24">
        <v>0</v>
      </c>
      <c r="G275" s="24">
        <v>0</v>
      </c>
      <c r="H275" s="24">
        <v>0</v>
      </c>
      <c r="I275" s="24">
        <v>0</v>
      </c>
      <c r="J275" s="164"/>
      <c r="K275" s="164"/>
    </row>
    <row r="276" spans="1:11" x14ac:dyDescent="0.25">
      <c r="A276" s="164"/>
      <c r="B276" s="167"/>
      <c r="C276" s="164"/>
      <c r="D276" s="23">
        <v>2025</v>
      </c>
      <c r="E276" s="24">
        <f t="shared" si="60"/>
        <v>0</v>
      </c>
      <c r="F276" s="24">
        <v>0</v>
      </c>
      <c r="G276" s="24">
        <v>0</v>
      </c>
      <c r="H276" s="24">
        <v>0</v>
      </c>
      <c r="I276" s="24">
        <v>0</v>
      </c>
      <c r="J276" s="164"/>
      <c r="K276" s="164"/>
    </row>
    <row r="277" spans="1:11" x14ac:dyDescent="0.25">
      <c r="A277" s="165"/>
      <c r="B277" s="134"/>
      <c r="C277" s="165"/>
      <c r="D277" s="63">
        <v>2026</v>
      </c>
      <c r="E277" s="24">
        <f t="shared" si="60"/>
        <v>0</v>
      </c>
      <c r="F277" s="24">
        <v>0</v>
      </c>
      <c r="G277" s="24">
        <v>0</v>
      </c>
      <c r="H277" s="24">
        <v>0</v>
      </c>
      <c r="I277" s="24">
        <v>0</v>
      </c>
      <c r="J277" s="135"/>
      <c r="K277" s="165"/>
    </row>
    <row r="278" spans="1:11" x14ac:dyDescent="0.25">
      <c r="A278" s="154" t="s">
        <v>57</v>
      </c>
      <c r="B278" s="157" t="s">
        <v>58</v>
      </c>
      <c r="C278" s="154" t="s">
        <v>325</v>
      </c>
      <c r="D278" s="25" t="s">
        <v>0</v>
      </c>
      <c r="E278" s="26">
        <f t="shared" si="60"/>
        <v>1303087.646665703</v>
      </c>
      <c r="F278" s="26">
        <f>SUM(F279:F284)</f>
        <v>972948.07134570309</v>
      </c>
      <c r="G278" s="26">
        <f>SUM(G279:G284)</f>
        <v>329400.59999999998</v>
      </c>
      <c r="H278" s="26">
        <f>SUM(H279:H284)</f>
        <v>0</v>
      </c>
      <c r="I278" s="26">
        <f>SUM(I279:I284)</f>
        <v>738.97532000000001</v>
      </c>
      <c r="J278" s="270"/>
      <c r="K278" s="235" t="s">
        <v>348</v>
      </c>
    </row>
    <row r="279" spans="1:11" x14ac:dyDescent="0.25">
      <c r="A279" s="155"/>
      <c r="B279" s="158"/>
      <c r="C279" s="155"/>
      <c r="D279" s="44">
        <v>2021</v>
      </c>
      <c r="E279" s="28">
        <f t="shared" si="60"/>
        <v>244736.39662570323</v>
      </c>
      <c r="F279" s="28">
        <f t="shared" ref="F279:I284" si="61">F286+F328+F398+F468+F489+F510+F559</f>
        <v>105902.89662570319</v>
      </c>
      <c r="G279" s="28">
        <f t="shared" si="61"/>
        <v>138697.90000000002</v>
      </c>
      <c r="H279" s="28">
        <f t="shared" si="61"/>
        <v>0</v>
      </c>
      <c r="I279" s="28">
        <f t="shared" si="61"/>
        <v>135.6</v>
      </c>
      <c r="J279" s="271"/>
      <c r="K279" s="236"/>
    </row>
    <row r="280" spans="1:11" x14ac:dyDescent="0.25">
      <c r="A280" s="155"/>
      <c r="B280" s="158"/>
      <c r="C280" s="155"/>
      <c r="D280" s="44">
        <v>2022</v>
      </c>
      <c r="E280" s="28">
        <f t="shared" si="60"/>
        <v>236450.07768999998</v>
      </c>
      <c r="F280" s="28">
        <f t="shared" si="61"/>
        <v>165255.60236999998</v>
      </c>
      <c r="G280" s="28">
        <f t="shared" si="61"/>
        <v>71059.8</v>
      </c>
      <c r="H280" s="28">
        <f t="shared" si="61"/>
        <v>0</v>
      </c>
      <c r="I280" s="28">
        <f t="shared" si="61"/>
        <v>134.67532</v>
      </c>
      <c r="J280" s="271"/>
      <c r="K280" s="236"/>
    </row>
    <row r="281" spans="1:11" x14ac:dyDescent="0.25">
      <c r="A281" s="155"/>
      <c r="B281" s="158"/>
      <c r="C281" s="155"/>
      <c r="D281" s="44">
        <v>2023</v>
      </c>
      <c r="E281" s="28">
        <f t="shared" si="60"/>
        <v>299745.33080999996</v>
      </c>
      <c r="F281" s="28">
        <f t="shared" si="61"/>
        <v>215095.43080999996</v>
      </c>
      <c r="G281" s="28">
        <f t="shared" si="61"/>
        <v>84519.099999999991</v>
      </c>
      <c r="H281" s="28">
        <f t="shared" si="61"/>
        <v>0</v>
      </c>
      <c r="I281" s="28">
        <f t="shared" si="61"/>
        <v>130.80000000000001</v>
      </c>
      <c r="J281" s="271"/>
      <c r="K281" s="236"/>
    </row>
    <row r="282" spans="1:11" x14ac:dyDescent="0.25">
      <c r="A282" s="155"/>
      <c r="B282" s="158"/>
      <c r="C282" s="155"/>
      <c r="D282" s="44">
        <v>2024</v>
      </c>
      <c r="E282" s="28">
        <f t="shared" si="60"/>
        <v>294808.60647999996</v>
      </c>
      <c r="F282" s="28">
        <f t="shared" si="61"/>
        <v>259730.50647999998</v>
      </c>
      <c r="G282" s="28">
        <f t="shared" si="61"/>
        <v>35001.599999999999</v>
      </c>
      <c r="H282" s="28">
        <f t="shared" si="61"/>
        <v>0</v>
      </c>
      <c r="I282" s="28">
        <f t="shared" si="61"/>
        <v>76.5</v>
      </c>
      <c r="J282" s="271"/>
      <c r="K282" s="236"/>
    </row>
    <row r="283" spans="1:11" x14ac:dyDescent="0.25">
      <c r="A283" s="155"/>
      <c r="B283" s="158"/>
      <c r="C283" s="155"/>
      <c r="D283" s="44">
        <v>2025</v>
      </c>
      <c r="E283" s="28">
        <f t="shared" si="60"/>
        <v>113643.6982</v>
      </c>
      <c r="F283" s="28">
        <f t="shared" si="61"/>
        <v>113448.59820000001</v>
      </c>
      <c r="G283" s="28">
        <f t="shared" si="61"/>
        <v>64.400000000000006</v>
      </c>
      <c r="H283" s="28">
        <f t="shared" si="61"/>
        <v>0</v>
      </c>
      <c r="I283" s="28">
        <f t="shared" si="61"/>
        <v>130.69999999999999</v>
      </c>
      <c r="J283" s="271"/>
      <c r="K283" s="236"/>
    </row>
    <row r="284" spans="1:11" x14ac:dyDescent="0.25">
      <c r="A284" s="156"/>
      <c r="B284" s="134"/>
      <c r="C284" s="156"/>
      <c r="D284" s="60">
        <v>2026</v>
      </c>
      <c r="E284" s="28">
        <f t="shared" si="60"/>
        <v>113703.53686000001</v>
      </c>
      <c r="F284" s="28">
        <f t="shared" si="61"/>
        <v>113515.03686000001</v>
      </c>
      <c r="G284" s="28">
        <f t="shared" si="61"/>
        <v>57.8</v>
      </c>
      <c r="H284" s="28">
        <f t="shared" si="61"/>
        <v>0</v>
      </c>
      <c r="I284" s="28">
        <f t="shared" si="61"/>
        <v>130.69999999999999</v>
      </c>
      <c r="J284" s="134"/>
      <c r="K284" s="237"/>
    </row>
    <row r="285" spans="1:11" x14ac:dyDescent="0.25">
      <c r="A285" s="118" t="s">
        <v>59</v>
      </c>
      <c r="B285" s="121" t="s">
        <v>60</v>
      </c>
      <c r="C285" s="118" t="s">
        <v>325</v>
      </c>
      <c r="D285" s="7" t="s">
        <v>0</v>
      </c>
      <c r="E285" s="1">
        <f t="shared" ref="E285:E293" si="62">SUM(F285:I285)</f>
        <v>321592.05995999998</v>
      </c>
      <c r="F285" s="1">
        <f>SUM(F286:F291)</f>
        <v>321592.05995999998</v>
      </c>
      <c r="G285" s="1">
        <f>SUM(G286:G291)</f>
        <v>0</v>
      </c>
      <c r="H285" s="1">
        <f>SUM(H286:H291)</f>
        <v>0</v>
      </c>
      <c r="I285" s="1">
        <f>SUM(I286:I291)</f>
        <v>0</v>
      </c>
      <c r="J285" s="152" t="s">
        <v>298</v>
      </c>
      <c r="K285" s="118" t="s">
        <v>227</v>
      </c>
    </row>
    <row r="286" spans="1:11" x14ac:dyDescent="0.25">
      <c r="A286" s="119"/>
      <c r="B286" s="122"/>
      <c r="C286" s="119"/>
      <c r="D286" s="43">
        <v>2021</v>
      </c>
      <c r="E286" s="8">
        <f t="shared" si="62"/>
        <v>32338.400000000001</v>
      </c>
      <c r="F286" s="8">
        <f t="shared" ref="F286:I291" si="63">F293+F300+F307+F314+F321</f>
        <v>32338.400000000001</v>
      </c>
      <c r="G286" s="8">
        <f t="shared" si="63"/>
        <v>0</v>
      </c>
      <c r="H286" s="8">
        <f t="shared" si="63"/>
        <v>0</v>
      </c>
      <c r="I286" s="8">
        <f t="shared" si="63"/>
        <v>0</v>
      </c>
      <c r="J286" s="153"/>
      <c r="K286" s="119"/>
    </row>
    <row r="287" spans="1:11" x14ac:dyDescent="0.25">
      <c r="A287" s="119"/>
      <c r="B287" s="122"/>
      <c r="C287" s="119"/>
      <c r="D287" s="43">
        <v>2022</v>
      </c>
      <c r="E287" s="8">
        <f t="shared" si="62"/>
        <v>89565.8</v>
      </c>
      <c r="F287" s="8">
        <f t="shared" si="63"/>
        <v>89565.8</v>
      </c>
      <c r="G287" s="8">
        <f t="shared" si="63"/>
        <v>0</v>
      </c>
      <c r="H287" s="8">
        <f t="shared" si="63"/>
        <v>0</v>
      </c>
      <c r="I287" s="8">
        <f t="shared" si="63"/>
        <v>0</v>
      </c>
      <c r="J287" s="153"/>
      <c r="K287" s="119"/>
    </row>
    <row r="288" spans="1:11" x14ac:dyDescent="0.25">
      <c r="A288" s="119"/>
      <c r="B288" s="122"/>
      <c r="C288" s="119"/>
      <c r="D288" s="43">
        <v>2023</v>
      </c>
      <c r="E288" s="8">
        <f t="shared" si="62"/>
        <v>52024.447959999998</v>
      </c>
      <c r="F288" s="8">
        <f t="shared" si="63"/>
        <v>52024.447959999998</v>
      </c>
      <c r="G288" s="8">
        <f t="shared" si="63"/>
        <v>0</v>
      </c>
      <c r="H288" s="8">
        <f t="shared" si="63"/>
        <v>0</v>
      </c>
      <c r="I288" s="8">
        <f t="shared" si="63"/>
        <v>0</v>
      </c>
      <c r="J288" s="153"/>
      <c r="K288" s="119"/>
    </row>
    <row r="289" spans="1:11" x14ac:dyDescent="0.25">
      <c r="A289" s="119"/>
      <c r="B289" s="122"/>
      <c r="C289" s="119"/>
      <c r="D289" s="43">
        <v>2024</v>
      </c>
      <c r="E289" s="8">
        <f t="shared" si="62"/>
        <v>62463.411999999997</v>
      </c>
      <c r="F289" s="8">
        <f t="shared" si="63"/>
        <v>62463.411999999997</v>
      </c>
      <c r="G289" s="8">
        <f t="shared" si="63"/>
        <v>0</v>
      </c>
      <c r="H289" s="8">
        <f t="shared" si="63"/>
        <v>0</v>
      </c>
      <c r="I289" s="8">
        <f t="shared" si="63"/>
        <v>0</v>
      </c>
      <c r="J289" s="153"/>
      <c r="K289" s="119"/>
    </row>
    <row r="290" spans="1:11" x14ac:dyDescent="0.25">
      <c r="A290" s="119"/>
      <c r="B290" s="122"/>
      <c r="C290" s="119"/>
      <c r="D290" s="43">
        <v>2025</v>
      </c>
      <c r="E290" s="8">
        <f t="shared" si="62"/>
        <v>42600</v>
      </c>
      <c r="F290" s="8">
        <f t="shared" si="63"/>
        <v>42600</v>
      </c>
      <c r="G290" s="8">
        <f t="shared" si="63"/>
        <v>0</v>
      </c>
      <c r="H290" s="8">
        <f t="shared" si="63"/>
        <v>0</v>
      </c>
      <c r="I290" s="8">
        <f t="shared" si="63"/>
        <v>0</v>
      </c>
      <c r="J290" s="153"/>
      <c r="K290" s="119"/>
    </row>
    <row r="291" spans="1:11" x14ac:dyDescent="0.25">
      <c r="A291" s="120"/>
      <c r="B291" s="134"/>
      <c r="C291" s="120"/>
      <c r="D291" s="61">
        <v>2026</v>
      </c>
      <c r="E291" s="8">
        <f t="shared" si="62"/>
        <v>42600</v>
      </c>
      <c r="F291" s="8">
        <f t="shared" si="63"/>
        <v>42600</v>
      </c>
      <c r="G291" s="8">
        <f t="shared" si="63"/>
        <v>0</v>
      </c>
      <c r="H291" s="8">
        <f t="shared" si="63"/>
        <v>0</v>
      </c>
      <c r="I291" s="8">
        <f t="shared" si="63"/>
        <v>0</v>
      </c>
      <c r="J291" s="143"/>
      <c r="K291" s="120"/>
    </row>
    <row r="292" spans="1:11" x14ac:dyDescent="0.25">
      <c r="A292" s="106" t="s">
        <v>61</v>
      </c>
      <c r="B292" s="112" t="s">
        <v>62</v>
      </c>
      <c r="C292" s="106" t="s">
        <v>325</v>
      </c>
      <c r="D292" s="20" t="s">
        <v>0</v>
      </c>
      <c r="E292" s="4">
        <f t="shared" si="62"/>
        <v>40000</v>
      </c>
      <c r="F292" s="4">
        <f>SUM(F293:F298)</f>
        <v>40000</v>
      </c>
      <c r="G292" s="4">
        <f>SUM(G293:G298)</f>
        <v>0</v>
      </c>
      <c r="H292" s="4">
        <f>SUM(H293:H298)</f>
        <v>0</v>
      </c>
      <c r="I292" s="4">
        <f>SUM(I293:I298)</f>
        <v>0</v>
      </c>
      <c r="J292" s="115" t="s">
        <v>341</v>
      </c>
      <c r="K292" s="106" t="s">
        <v>228</v>
      </c>
    </row>
    <row r="293" spans="1:11" x14ac:dyDescent="0.25">
      <c r="A293" s="107"/>
      <c r="B293" s="113"/>
      <c r="C293" s="107"/>
      <c r="D293" s="16">
        <v>2021</v>
      </c>
      <c r="E293" s="2">
        <f t="shared" si="62"/>
        <v>6000</v>
      </c>
      <c r="F293" s="2">
        <v>6000</v>
      </c>
      <c r="G293" s="2">
        <v>0</v>
      </c>
      <c r="H293" s="2">
        <v>0</v>
      </c>
      <c r="I293" s="2">
        <v>0</v>
      </c>
      <c r="J293" s="116"/>
      <c r="K293" s="107"/>
    </row>
    <row r="294" spans="1:11" x14ac:dyDescent="0.25">
      <c r="A294" s="107"/>
      <c r="B294" s="113"/>
      <c r="C294" s="107"/>
      <c r="D294" s="16">
        <v>2022</v>
      </c>
      <c r="E294" s="2">
        <f t="shared" ref="E294:E299" si="64">SUM(F294:I294)</f>
        <v>10000</v>
      </c>
      <c r="F294" s="2">
        <v>10000</v>
      </c>
      <c r="G294" s="2">
        <v>0</v>
      </c>
      <c r="H294" s="2">
        <v>0</v>
      </c>
      <c r="I294" s="2">
        <v>0</v>
      </c>
      <c r="J294" s="116"/>
      <c r="K294" s="107"/>
    </row>
    <row r="295" spans="1:11" x14ac:dyDescent="0.25">
      <c r="A295" s="107"/>
      <c r="B295" s="113"/>
      <c r="C295" s="107"/>
      <c r="D295" s="16">
        <v>2023</v>
      </c>
      <c r="E295" s="2">
        <f t="shared" si="64"/>
        <v>6000</v>
      </c>
      <c r="F295" s="2">
        <v>6000</v>
      </c>
      <c r="G295" s="2">
        <v>0</v>
      </c>
      <c r="H295" s="2">
        <v>0</v>
      </c>
      <c r="I295" s="2">
        <v>0</v>
      </c>
      <c r="J295" s="116"/>
      <c r="K295" s="107"/>
    </row>
    <row r="296" spans="1:11" x14ac:dyDescent="0.25">
      <c r="A296" s="107"/>
      <c r="B296" s="113"/>
      <c r="C296" s="107"/>
      <c r="D296" s="16">
        <v>2024</v>
      </c>
      <c r="E296" s="2">
        <f t="shared" si="64"/>
        <v>6000</v>
      </c>
      <c r="F296" s="2">
        <v>6000</v>
      </c>
      <c r="G296" s="2">
        <v>0</v>
      </c>
      <c r="H296" s="2">
        <v>0</v>
      </c>
      <c r="I296" s="2">
        <v>0</v>
      </c>
      <c r="J296" s="116"/>
      <c r="K296" s="107"/>
    </row>
    <row r="297" spans="1:11" x14ac:dyDescent="0.25">
      <c r="A297" s="107"/>
      <c r="B297" s="113"/>
      <c r="C297" s="107"/>
      <c r="D297" s="16">
        <v>2025</v>
      </c>
      <c r="E297" s="2">
        <f t="shared" si="64"/>
        <v>6000</v>
      </c>
      <c r="F297" s="2">
        <v>6000</v>
      </c>
      <c r="G297" s="2">
        <v>0</v>
      </c>
      <c r="H297" s="2">
        <v>0</v>
      </c>
      <c r="I297" s="2">
        <v>0</v>
      </c>
      <c r="J297" s="116"/>
      <c r="K297" s="107"/>
    </row>
    <row r="298" spans="1:11" x14ac:dyDescent="0.25">
      <c r="A298" s="108"/>
      <c r="B298" s="134"/>
      <c r="C298" s="108"/>
      <c r="D298" s="65">
        <v>2026</v>
      </c>
      <c r="E298" s="2">
        <f t="shared" si="64"/>
        <v>6000</v>
      </c>
      <c r="F298" s="2">
        <v>6000</v>
      </c>
      <c r="G298" s="2">
        <v>0</v>
      </c>
      <c r="H298" s="2">
        <v>0</v>
      </c>
      <c r="I298" s="2">
        <v>0</v>
      </c>
      <c r="J298" s="117"/>
      <c r="K298" s="108"/>
    </row>
    <row r="299" spans="1:11" x14ac:dyDescent="0.25">
      <c r="A299" s="221" t="s">
        <v>63</v>
      </c>
      <c r="B299" s="112" t="s">
        <v>64</v>
      </c>
      <c r="C299" s="106" t="s">
        <v>325</v>
      </c>
      <c r="D299" s="20" t="s">
        <v>0</v>
      </c>
      <c r="E299" s="4">
        <f t="shared" si="64"/>
        <v>21600</v>
      </c>
      <c r="F299" s="4">
        <f>SUM(F300:F305)</f>
        <v>21600</v>
      </c>
      <c r="G299" s="4">
        <f>SUM(G300:G305)</f>
        <v>0</v>
      </c>
      <c r="H299" s="4">
        <f>SUM(H300:H305)</f>
        <v>0</v>
      </c>
      <c r="I299" s="4">
        <f>SUM(I300:I305)</f>
        <v>0</v>
      </c>
      <c r="J299" s="112" t="s">
        <v>229</v>
      </c>
      <c r="K299" s="106" t="s">
        <v>228</v>
      </c>
    </row>
    <row r="300" spans="1:11" x14ac:dyDescent="0.25">
      <c r="A300" s="222"/>
      <c r="B300" s="113"/>
      <c r="C300" s="107"/>
      <c r="D300" s="16">
        <v>2021</v>
      </c>
      <c r="E300" s="2">
        <f>SUM(F300:I300)</f>
        <v>3600</v>
      </c>
      <c r="F300" s="2">
        <v>3600</v>
      </c>
      <c r="G300" s="2">
        <v>0</v>
      </c>
      <c r="H300" s="2">
        <v>0</v>
      </c>
      <c r="I300" s="2">
        <v>0</v>
      </c>
      <c r="J300" s="113"/>
      <c r="K300" s="107"/>
    </row>
    <row r="301" spans="1:11" x14ac:dyDescent="0.25">
      <c r="A301" s="222"/>
      <c r="B301" s="113"/>
      <c r="C301" s="107"/>
      <c r="D301" s="16">
        <v>2022</v>
      </c>
      <c r="E301" s="2">
        <f t="shared" ref="E301:E306" si="65">SUM(F301:I301)</f>
        <v>3600</v>
      </c>
      <c r="F301" s="2">
        <v>3600</v>
      </c>
      <c r="G301" s="2">
        <v>0</v>
      </c>
      <c r="H301" s="2">
        <v>0</v>
      </c>
      <c r="I301" s="2">
        <v>0</v>
      </c>
      <c r="J301" s="113"/>
      <c r="K301" s="107"/>
    </row>
    <row r="302" spans="1:11" x14ac:dyDescent="0.25">
      <c r="A302" s="222"/>
      <c r="B302" s="113"/>
      <c r="C302" s="107"/>
      <c r="D302" s="16">
        <v>2023</v>
      </c>
      <c r="E302" s="2">
        <f t="shared" si="65"/>
        <v>3600</v>
      </c>
      <c r="F302" s="2">
        <v>3600</v>
      </c>
      <c r="G302" s="2">
        <v>0</v>
      </c>
      <c r="H302" s="2">
        <v>0</v>
      </c>
      <c r="I302" s="2">
        <v>0</v>
      </c>
      <c r="J302" s="113"/>
      <c r="K302" s="107"/>
    </row>
    <row r="303" spans="1:11" x14ac:dyDescent="0.25">
      <c r="A303" s="222"/>
      <c r="B303" s="113"/>
      <c r="C303" s="107"/>
      <c r="D303" s="16">
        <v>2024</v>
      </c>
      <c r="E303" s="2">
        <f t="shared" si="65"/>
        <v>3600</v>
      </c>
      <c r="F303" s="2">
        <v>3600</v>
      </c>
      <c r="G303" s="2">
        <v>0</v>
      </c>
      <c r="H303" s="2">
        <v>0</v>
      </c>
      <c r="I303" s="2">
        <v>0</v>
      </c>
      <c r="J303" s="113"/>
      <c r="K303" s="107"/>
    </row>
    <row r="304" spans="1:11" x14ac:dyDescent="0.25">
      <c r="A304" s="222"/>
      <c r="B304" s="113"/>
      <c r="C304" s="107"/>
      <c r="D304" s="16">
        <v>2025</v>
      </c>
      <c r="E304" s="2">
        <f t="shared" si="65"/>
        <v>3600</v>
      </c>
      <c r="F304" s="2">
        <v>3600</v>
      </c>
      <c r="G304" s="2">
        <v>0</v>
      </c>
      <c r="H304" s="2">
        <v>0</v>
      </c>
      <c r="I304" s="2">
        <v>0</v>
      </c>
      <c r="J304" s="113"/>
      <c r="K304" s="107"/>
    </row>
    <row r="305" spans="1:11" x14ac:dyDescent="0.25">
      <c r="A305" s="223"/>
      <c r="B305" s="134"/>
      <c r="C305" s="108"/>
      <c r="D305" s="65">
        <v>2026</v>
      </c>
      <c r="E305" s="2">
        <f t="shared" si="65"/>
        <v>3600</v>
      </c>
      <c r="F305" s="2">
        <v>3600</v>
      </c>
      <c r="G305" s="2">
        <v>0</v>
      </c>
      <c r="H305" s="2">
        <v>0</v>
      </c>
      <c r="I305" s="2">
        <v>0</v>
      </c>
      <c r="J305" s="114"/>
      <c r="K305" s="108"/>
    </row>
    <row r="306" spans="1:11" x14ac:dyDescent="0.25">
      <c r="A306" s="221" t="s">
        <v>65</v>
      </c>
      <c r="B306" s="112" t="s">
        <v>66</v>
      </c>
      <c r="C306" s="106" t="s">
        <v>43</v>
      </c>
      <c r="D306" s="20" t="s">
        <v>0</v>
      </c>
      <c r="E306" s="4">
        <f t="shared" si="65"/>
        <v>20165.8</v>
      </c>
      <c r="F306" s="4">
        <f>SUM(F307:F312)</f>
        <v>20165.8</v>
      </c>
      <c r="G306" s="4">
        <f>SUM(G307:G312)</f>
        <v>0</v>
      </c>
      <c r="H306" s="4">
        <f>SUM(H307:H312)</f>
        <v>0</v>
      </c>
      <c r="I306" s="4">
        <f>SUM(I307:I312)</f>
        <v>0</v>
      </c>
      <c r="J306" s="112" t="s">
        <v>230</v>
      </c>
      <c r="K306" s="106" t="s">
        <v>9</v>
      </c>
    </row>
    <row r="307" spans="1:11" x14ac:dyDescent="0.25">
      <c r="A307" s="222"/>
      <c r="B307" s="113"/>
      <c r="C307" s="107"/>
      <c r="D307" s="55">
        <v>2021</v>
      </c>
      <c r="E307" s="2">
        <f>SUM(F307:I307)</f>
        <v>7200</v>
      </c>
      <c r="F307" s="2">
        <v>7200</v>
      </c>
      <c r="G307" s="2">
        <v>0</v>
      </c>
      <c r="H307" s="2">
        <v>0</v>
      </c>
      <c r="I307" s="2">
        <v>0</v>
      </c>
      <c r="J307" s="113"/>
      <c r="K307" s="107"/>
    </row>
    <row r="308" spans="1:11" x14ac:dyDescent="0.25">
      <c r="A308" s="222"/>
      <c r="B308" s="113"/>
      <c r="C308" s="107"/>
      <c r="D308" s="55">
        <v>2022</v>
      </c>
      <c r="E308" s="2">
        <f t="shared" ref="E308:E313" si="66">SUM(F308:I308)</f>
        <v>12965.8</v>
      </c>
      <c r="F308" s="2">
        <v>12965.8</v>
      </c>
      <c r="G308" s="2">
        <v>0</v>
      </c>
      <c r="H308" s="2">
        <v>0</v>
      </c>
      <c r="I308" s="2">
        <v>0</v>
      </c>
      <c r="J308" s="113"/>
      <c r="K308" s="107"/>
    </row>
    <row r="309" spans="1:11" x14ac:dyDescent="0.25">
      <c r="A309" s="222"/>
      <c r="B309" s="113"/>
      <c r="C309" s="107"/>
      <c r="D309" s="55">
        <v>2023</v>
      </c>
      <c r="E309" s="2">
        <f t="shared" si="66"/>
        <v>0</v>
      </c>
      <c r="F309" s="2">
        <v>0</v>
      </c>
      <c r="G309" s="2">
        <v>0</v>
      </c>
      <c r="H309" s="2">
        <v>0</v>
      </c>
      <c r="I309" s="2">
        <v>0</v>
      </c>
      <c r="J309" s="113"/>
      <c r="K309" s="107"/>
    </row>
    <row r="310" spans="1:11" x14ac:dyDescent="0.25">
      <c r="A310" s="222"/>
      <c r="B310" s="113"/>
      <c r="C310" s="107"/>
      <c r="D310" s="55">
        <v>2024</v>
      </c>
      <c r="E310" s="2">
        <f t="shared" si="66"/>
        <v>0</v>
      </c>
      <c r="F310" s="2">
        <v>0</v>
      </c>
      <c r="G310" s="2">
        <v>0</v>
      </c>
      <c r="H310" s="2">
        <v>0</v>
      </c>
      <c r="I310" s="2">
        <v>0</v>
      </c>
      <c r="J310" s="113"/>
      <c r="K310" s="107"/>
    </row>
    <row r="311" spans="1:11" x14ac:dyDescent="0.25">
      <c r="A311" s="222"/>
      <c r="B311" s="113"/>
      <c r="C311" s="107"/>
      <c r="D311" s="55">
        <v>2025</v>
      </c>
      <c r="E311" s="2">
        <f t="shared" si="66"/>
        <v>0</v>
      </c>
      <c r="F311" s="2">
        <v>0</v>
      </c>
      <c r="G311" s="2">
        <v>0</v>
      </c>
      <c r="H311" s="2">
        <v>0</v>
      </c>
      <c r="I311" s="2">
        <v>0</v>
      </c>
      <c r="J311" s="113"/>
      <c r="K311" s="107"/>
    </row>
    <row r="312" spans="1:11" x14ac:dyDescent="0.25">
      <c r="A312" s="223"/>
      <c r="B312" s="134"/>
      <c r="C312" s="108"/>
      <c r="D312" s="65">
        <v>2026</v>
      </c>
      <c r="E312" s="2">
        <f t="shared" si="66"/>
        <v>0</v>
      </c>
      <c r="F312" s="2">
        <v>0</v>
      </c>
      <c r="G312" s="2">
        <v>0</v>
      </c>
      <c r="H312" s="2">
        <v>0</v>
      </c>
      <c r="I312" s="2">
        <v>0</v>
      </c>
      <c r="J312" s="114"/>
      <c r="K312" s="108"/>
    </row>
    <row r="313" spans="1:11" ht="15" customHeight="1" x14ac:dyDescent="0.25">
      <c r="A313" s="106" t="s">
        <v>67</v>
      </c>
      <c r="B313" s="171" t="s">
        <v>317</v>
      </c>
      <c r="C313" s="106" t="s">
        <v>325</v>
      </c>
      <c r="D313" s="20" t="s">
        <v>0</v>
      </c>
      <c r="E313" s="4">
        <f t="shared" si="66"/>
        <v>223169.25996</v>
      </c>
      <c r="F313" s="4">
        <f>SUM(F314:F319)</f>
        <v>223169.25996</v>
      </c>
      <c r="G313" s="4">
        <f>SUM(G314:G319)</f>
        <v>0</v>
      </c>
      <c r="H313" s="4">
        <f>SUM(H314:H319)</f>
        <v>0</v>
      </c>
      <c r="I313" s="4">
        <f>SUM(I314:I319)</f>
        <v>0</v>
      </c>
      <c r="J313" s="112" t="s">
        <v>342</v>
      </c>
      <c r="K313" s="106" t="s">
        <v>231</v>
      </c>
    </row>
    <row r="314" spans="1:11" x14ac:dyDescent="0.25">
      <c r="A314" s="107"/>
      <c r="B314" s="172"/>
      <c r="C314" s="107"/>
      <c r="D314" s="55">
        <v>2021</v>
      </c>
      <c r="E314" s="2">
        <f>SUM(F314:I314)</f>
        <v>12538.4</v>
      </c>
      <c r="F314" s="2">
        <v>12538.4</v>
      </c>
      <c r="G314" s="2">
        <v>0</v>
      </c>
      <c r="H314" s="2">
        <v>0</v>
      </c>
      <c r="I314" s="2">
        <v>0</v>
      </c>
      <c r="J314" s="113"/>
      <c r="K314" s="107"/>
    </row>
    <row r="315" spans="1:11" x14ac:dyDescent="0.25">
      <c r="A315" s="107"/>
      <c r="B315" s="172"/>
      <c r="C315" s="107"/>
      <c r="D315" s="55">
        <v>2022</v>
      </c>
      <c r="E315" s="2">
        <f t="shared" ref="E315:E320" si="67">SUM(F315:I315)</f>
        <v>60000</v>
      </c>
      <c r="F315" s="2">
        <v>60000</v>
      </c>
      <c r="G315" s="2">
        <v>0</v>
      </c>
      <c r="H315" s="2">
        <v>0</v>
      </c>
      <c r="I315" s="2">
        <v>0</v>
      </c>
      <c r="J315" s="113"/>
      <c r="K315" s="107"/>
    </row>
    <row r="316" spans="1:11" x14ac:dyDescent="0.25">
      <c r="A316" s="107"/>
      <c r="B316" s="172"/>
      <c r="C316" s="107"/>
      <c r="D316" s="55">
        <v>2023</v>
      </c>
      <c r="E316" s="2">
        <f t="shared" si="67"/>
        <v>40767.447959999998</v>
      </c>
      <c r="F316" s="2">
        <v>40767.447959999998</v>
      </c>
      <c r="G316" s="2">
        <v>0</v>
      </c>
      <c r="H316" s="2">
        <v>0</v>
      </c>
      <c r="I316" s="2">
        <v>0</v>
      </c>
      <c r="J316" s="113"/>
      <c r="K316" s="107"/>
    </row>
    <row r="317" spans="1:11" x14ac:dyDescent="0.25">
      <c r="A317" s="107"/>
      <c r="B317" s="172"/>
      <c r="C317" s="107"/>
      <c r="D317" s="55">
        <v>2024</v>
      </c>
      <c r="E317" s="2">
        <f t="shared" si="67"/>
        <v>49863.411999999997</v>
      </c>
      <c r="F317" s="2">
        <f>50000-136.588</f>
        <v>49863.411999999997</v>
      </c>
      <c r="G317" s="2">
        <v>0</v>
      </c>
      <c r="H317" s="2">
        <v>0</v>
      </c>
      <c r="I317" s="2">
        <v>0</v>
      </c>
      <c r="J317" s="113"/>
      <c r="K317" s="107"/>
    </row>
    <row r="318" spans="1:11" x14ac:dyDescent="0.25">
      <c r="A318" s="107"/>
      <c r="B318" s="172"/>
      <c r="C318" s="107"/>
      <c r="D318" s="55">
        <v>2025</v>
      </c>
      <c r="E318" s="2">
        <f t="shared" si="67"/>
        <v>30000</v>
      </c>
      <c r="F318" s="2">
        <v>30000</v>
      </c>
      <c r="G318" s="2">
        <v>0</v>
      </c>
      <c r="H318" s="2">
        <v>0</v>
      </c>
      <c r="I318" s="2">
        <v>0</v>
      </c>
      <c r="J318" s="113"/>
      <c r="K318" s="107"/>
    </row>
    <row r="319" spans="1:11" x14ac:dyDescent="0.25">
      <c r="A319" s="108"/>
      <c r="B319" s="224"/>
      <c r="C319" s="108"/>
      <c r="D319" s="65">
        <v>2026</v>
      </c>
      <c r="E319" s="2">
        <f t="shared" si="67"/>
        <v>30000</v>
      </c>
      <c r="F319" s="2">
        <v>30000</v>
      </c>
      <c r="G319" s="2">
        <v>0</v>
      </c>
      <c r="H319" s="2">
        <v>0</v>
      </c>
      <c r="I319" s="2">
        <v>0</v>
      </c>
      <c r="J319" s="114"/>
      <c r="K319" s="108"/>
    </row>
    <row r="320" spans="1:11" x14ac:dyDescent="0.25">
      <c r="A320" s="106" t="s">
        <v>68</v>
      </c>
      <c r="B320" s="112" t="s">
        <v>69</v>
      </c>
      <c r="C320" s="106" t="s">
        <v>325</v>
      </c>
      <c r="D320" s="20" t="s">
        <v>0</v>
      </c>
      <c r="E320" s="4">
        <f t="shared" si="67"/>
        <v>16657</v>
      </c>
      <c r="F320" s="4">
        <f>SUM(F321:F326)</f>
        <v>16657</v>
      </c>
      <c r="G320" s="4">
        <f>SUM(G321:G326)</f>
        <v>0</v>
      </c>
      <c r="H320" s="4">
        <f>SUM(H321:H326)</f>
        <v>0</v>
      </c>
      <c r="I320" s="4">
        <f>SUM(I321:I326)</f>
        <v>0</v>
      </c>
      <c r="J320" s="112" t="s">
        <v>343</v>
      </c>
      <c r="K320" s="106" t="s">
        <v>231</v>
      </c>
    </row>
    <row r="321" spans="1:11" x14ac:dyDescent="0.25">
      <c r="A321" s="107"/>
      <c r="B321" s="113"/>
      <c r="C321" s="107"/>
      <c r="D321" s="55">
        <v>2021</v>
      </c>
      <c r="E321" s="2">
        <f>SUM(F321:I321)</f>
        <v>3000</v>
      </c>
      <c r="F321" s="2">
        <v>3000</v>
      </c>
      <c r="G321" s="2">
        <v>0</v>
      </c>
      <c r="H321" s="2">
        <v>0</v>
      </c>
      <c r="I321" s="2">
        <v>0</v>
      </c>
      <c r="J321" s="113"/>
      <c r="K321" s="107"/>
    </row>
    <row r="322" spans="1:11" x14ac:dyDescent="0.25">
      <c r="A322" s="107"/>
      <c r="B322" s="113"/>
      <c r="C322" s="107"/>
      <c r="D322" s="55">
        <v>2022</v>
      </c>
      <c r="E322" s="2">
        <f t="shared" ref="E322:E327" si="68">SUM(F322:I322)</f>
        <v>3000</v>
      </c>
      <c r="F322" s="2">
        <v>3000</v>
      </c>
      <c r="G322" s="2">
        <v>0</v>
      </c>
      <c r="H322" s="2">
        <v>0</v>
      </c>
      <c r="I322" s="2">
        <v>0</v>
      </c>
      <c r="J322" s="113"/>
      <c r="K322" s="107"/>
    </row>
    <row r="323" spans="1:11" x14ac:dyDescent="0.25">
      <c r="A323" s="107"/>
      <c r="B323" s="113"/>
      <c r="C323" s="107"/>
      <c r="D323" s="55">
        <v>2023</v>
      </c>
      <c r="E323" s="2">
        <f t="shared" si="68"/>
        <v>1657</v>
      </c>
      <c r="F323" s="2">
        <v>1657</v>
      </c>
      <c r="G323" s="2">
        <v>0</v>
      </c>
      <c r="H323" s="2">
        <v>0</v>
      </c>
      <c r="I323" s="2">
        <v>0</v>
      </c>
      <c r="J323" s="113"/>
      <c r="K323" s="107"/>
    </row>
    <row r="324" spans="1:11" x14ac:dyDescent="0.25">
      <c r="A324" s="107"/>
      <c r="B324" s="113"/>
      <c r="C324" s="107"/>
      <c r="D324" s="55">
        <v>2024</v>
      </c>
      <c r="E324" s="2">
        <f t="shared" si="68"/>
        <v>3000</v>
      </c>
      <c r="F324" s="2">
        <v>3000</v>
      </c>
      <c r="G324" s="2">
        <v>0</v>
      </c>
      <c r="H324" s="2">
        <v>0</v>
      </c>
      <c r="I324" s="2">
        <v>0</v>
      </c>
      <c r="J324" s="113"/>
      <c r="K324" s="107"/>
    </row>
    <row r="325" spans="1:11" x14ac:dyDescent="0.25">
      <c r="A325" s="107"/>
      <c r="B325" s="113"/>
      <c r="C325" s="107"/>
      <c r="D325" s="55">
        <v>2025</v>
      </c>
      <c r="E325" s="2">
        <f t="shared" si="68"/>
        <v>3000</v>
      </c>
      <c r="F325" s="2">
        <v>3000</v>
      </c>
      <c r="G325" s="2">
        <v>0</v>
      </c>
      <c r="H325" s="2">
        <v>0</v>
      </c>
      <c r="I325" s="2">
        <v>0</v>
      </c>
      <c r="J325" s="113"/>
      <c r="K325" s="107"/>
    </row>
    <row r="326" spans="1:11" x14ac:dyDescent="0.25">
      <c r="A326" s="108"/>
      <c r="B326" s="134"/>
      <c r="C326" s="108"/>
      <c r="D326" s="59">
        <v>2026</v>
      </c>
      <c r="E326" s="2">
        <f t="shared" si="68"/>
        <v>3000</v>
      </c>
      <c r="F326" s="2">
        <v>3000</v>
      </c>
      <c r="G326" s="2">
        <v>0</v>
      </c>
      <c r="H326" s="2">
        <v>0</v>
      </c>
      <c r="I326" s="2">
        <v>0</v>
      </c>
      <c r="J326" s="114"/>
      <c r="K326" s="108"/>
    </row>
    <row r="327" spans="1:11" x14ac:dyDescent="0.25">
      <c r="A327" s="118" t="s">
        <v>70</v>
      </c>
      <c r="B327" s="121" t="s">
        <v>71</v>
      </c>
      <c r="C327" s="118" t="s">
        <v>325</v>
      </c>
      <c r="D327" s="7" t="s">
        <v>0</v>
      </c>
      <c r="E327" s="1">
        <f t="shared" si="68"/>
        <v>326150.6078</v>
      </c>
      <c r="F327" s="1">
        <f>SUM(F328:F333)</f>
        <v>326150.6078</v>
      </c>
      <c r="G327" s="1">
        <f>SUM(G328:G333)</f>
        <v>0</v>
      </c>
      <c r="H327" s="1">
        <f>SUM(H328:H333)</f>
        <v>0</v>
      </c>
      <c r="I327" s="1">
        <f>SUM(I328:I333)</f>
        <v>0</v>
      </c>
      <c r="J327" s="152" t="s">
        <v>232</v>
      </c>
      <c r="K327" s="118" t="s">
        <v>324</v>
      </c>
    </row>
    <row r="328" spans="1:11" x14ac:dyDescent="0.25">
      <c r="A328" s="119"/>
      <c r="B328" s="122"/>
      <c r="C328" s="119"/>
      <c r="D328" s="43">
        <v>2021</v>
      </c>
      <c r="E328" s="8">
        <f t="shared" ref="E328:E335" si="69">SUM(F328:I328)</f>
        <v>29025.558000000001</v>
      </c>
      <c r="F328" s="8">
        <f t="shared" ref="F328:I331" si="70">F335+F342+F349+F356+F363+F370+F384+F377+F391</f>
        <v>29025.558000000001</v>
      </c>
      <c r="G328" s="8">
        <f t="shared" si="70"/>
        <v>0</v>
      </c>
      <c r="H328" s="8">
        <f t="shared" si="70"/>
        <v>0</v>
      </c>
      <c r="I328" s="8">
        <f t="shared" si="70"/>
        <v>0</v>
      </c>
      <c r="J328" s="153"/>
      <c r="K328" s="119"/>
    </row>
    <row r="329" spans="1:11" x14ac:dyDescent="0.25">
      <c r="A329" s="119"/>
      <c r="B329" s="122"/>
      <c r="C329" s="119"/>
      <c r="D329" s="43">
        <v>2022</v>
      </c>
      <c r="E329" s="8">
        <f t="shared" si="69"/>
        <v>25192.39572</v>
      </c>
      <c r="F329" s="8">
        <f t="shared" si="70"/>
        <v>25192.39572</v>
      </c>
      <c r="G329" s="8">
        <f t="shared" si="70"/>
        <v>0</v>
      </c>
      <c r="H329" s="8">
        <f t="shared" si="70"/>
        <v>0</v>
      </c>
      <c r="I329" s="8">
        <f t="shared" si="70"/>
        <v>0</v>
      </c>
      <c r="J329" s="153"/>
      <c r="K329" s="119"/>
    </row>
    <row r="330" spans="1:11" x14ac:dyDescent="0.25">
      <c r="A330" s="119"/>
      <c r="B330" s="122"/>
      <c r="C330" s="119"/>
      <c r="D330" s="43">
        <v>2023</v>
      </c>
      <c r="E330" s="8">
        <f t="shared" si="69"/>
        <v>107361.5</v>
      </c>
      <c r="F330" s="8">
        <f t="shared" si="70"/>
        <v>107361.5</v>
      </c>
      <c r="G330" s="8">
        <f t="shared" si="70"/>
        <v>0</v>
      </c>
      <c r="H330" s="8">
        <f t="shared" si="70"/>
        <v>0</v>
      </c>
      <c r="I330" s="8">
        <f t="shared" si="70"/>
        <v>0</v>
      </c>
      <c r="J330" s="153"/>
      <c r="K330" s="119"/>
    </row>
    <row r="331" spans="1:11" x14ac:dyDescent="0.25">
      <c r="A331" s="119"/>
      <c r="B331" s="122"/>
      <c r="C331" s="119"/>
      <c r="D331" s="43">
        <v>2024</v>
      </c>
      <c r="E331" s="8">
        <f t="shared" si="69"/>
        <v>124571.15407999999</v>
      </c>
      <c r="F331" s="8">
        <f t="shared" si="70"/>
        <v>124571.15407999999</v>
      </c>
      <c r="G331" s="8">
        <f t="shared" si="70"/>
        <v>0</v>
      </c>
      <c r="H331" s="8">
        <f t="shared" si="70"/>
        <v>0</v>
      </c>
      <c r="I331" s="8">
        <f t="shared" si="70"/>
        <v>0</v>
      </c>
      <c r="J331" s="153"/>
      <c r="K331" s="119"/>
    </row>
    <row r="332" spans="1:11" x14ac:dyDescent="0.25">
      <c r="A332" s="119"/>
      <c r="B332" s="122"/>
      <c r="C332" s="119"/>
      <c r="D332" s="43">
        <v>2025</v>
      </c>
      <c r="E332" s="8">
        <f t="shared" si="69"/>
        <v>20000</v>
      </c>
      <c r="F332" s="8">
        <f t="shared" ref="F332:I333" si="71">F339+F346+F353+F360+F367+F374+F388+F381+F395</f>
        <v>20000</v>
      </c>
      <c r="G332" s="8">
        <f t="shared" si="71"/>
        <v>0</v>
      </c>
      <c r="H332" s="8">
        <f t="shared" si="71"/>
        <v>0</v>
      </c>
      <c r="I332" s="8">
        <f t="shared" si="71"/>
        <v>0</v>
      </c>
      <c r="J332" s="153"/>
      <c r="K332" s="119"/>
    </row>
    <row r="333" spans="1:11" x14ac:dyDescent="0.25">
      <c r="A333" s="120"/>
      <c r="B333" s="134"/>
      <c r="C333" s="120"/>
      <c r="D333" s="61">
        <v>2026</v>
      </c>
      <c r="E333" s="8">
        <f t="shared" si="69"/>
        <v>20000</v>
      </c>
      <c r="F333" s="8">
        <f t="shared" si="71"/>
        <v>20000</v>
      </c>
      <c r="G333" s="8">
        <f t="shared" si="71"/>
        <v>0</v>
      </c>
      <c r="H333" s="8">
        <f t="shared" si="71"/>
        <v>0</v>
      </c>
      <c r="I333" s="8">
        <f t="shared" si="71"/>
        <v>0</v>
      </c>
      <c r="J333" s="143"/>
      <c r="K333" s="120"/>
    </row>
    <row r="334" spans="1:11" ht="15" customHeight="1" x14ac:dyDescent="0.25">
      <c r="A334" s="138" t="s">
        <v>72</v>
      </c>
      <c r="B334" s="112" t="s">
        <v>73</v>
      </c>
      <c r="C334" s="106" t="s">
        <v>43</v>
      </c>
      <c r="D334" s="20" t="s">
        <v>0</v>
      </c>
      <c r="E334" s="4">
        <f t="shared" si="69"/>
        <v>9300</v>
      </c>
      <c r="F334" s="4">
        <f>SUM(F335:F340)</f>
        <v>9300</v>
      </c>
      <c r="G334" s="4">
        <f>SUM(G335:G340)</f>
        <v>0</v>
      </c>
      <c r="H334" s="4">
        <f>SUM(H335:H340)</f>
        <v>0</v>
      </c>
      <c r="I334" s="4">
        <f>SUM(I335:I340)</f>
        <v>0</v>
      </c>
      <c r="J334" s="112" t="s">
        <v>233</v>
      </c>
      <c r="K334" s="106" t="s">
        <v>234</v>
      </c>
    </row>
    <row r="335" spans="1:11" ht="15" customHeight="1" x14ac:dyDescent="0.25">
      <c r="A335" s="139"/>
      <c r="B335" s="113"/>
      <c r="C335" s="107"/>
      <c r="D335" s="16">
        <v>2021</v>
      </c>
      <c r="E335" s="2">
        <f t="shared" si="69"/>
        <v>5300</v>
      </c>
      <c r="F335" s="2">
        <v>5300</v>
      </c>
      <c r="G335" s="5">
        <v>0</v>
      </c>
      <c r="H335" s="5">
        <v>0</v>
      </c>
      <c r="I335" s="5">
        <v>0</v>
      </c>
      <c r="J335" s="113"/>
      <c r="K335" s="107"/>
    </row>
    <row r="336" spans="1:11" ht="15" customHeight="1" x14ac:dyDescent="0.25">
      <c r="A336" s="139"/>
      <c r="B336" s="113"/>
      <c r="C336" s="107"/>
      <c r="D336" s="16">
        <v>2022</v>
      </c>
      <c r="E336" s="2">
        <f t="shared" ref="E336:E341" si="72">SUM(F336:I336)</f>
        <v>4000</v>
      </c>
      <c r="F336" s="2">
        <v>4000</v>
      </c>
      <c r="G336" s="5">
        <v>0</v>
      </c>
      <c r="H336" s="5">
        <v>0</v>
      </c>
      <c r="I336" s="5">
        <v>0</v>
      </c>
      <c r="J336" s="113"/>
      <c r="K336" s="107"/>
    </row>
    <row r="337" spans="1:11" ht="15" customHeight="1" x14ac:dyDescent="0.25">
      <c r="A337" s="139"/>
      <c r="B337" s="113"/>
      <c r="C337" s="107"/>
      <c r="D337" s="16">
        <v>2023</v>
      </c>
      <c r="E337" s="2">
        <f t="shared" si="72"/>
        <v>0</v>
      </c>
      <c r="F337" s="2">
        <v>0</v>
      </c>
      <c r="G337" s="5">
        <v>0</v>
      </c>
      <c r="H337" s="5">
        <v>0</v>
      </c>
      <c r="I337" s="5">
        <v>0</v>
      </c>
      <c r="J337" s="113"/>
      <c r="K337" s="107"/>
    </row>
    <row r="338" spans="1:11" ht="15" customHeight="1" x14ac:dyDescent="0.25">
      <c r="A338" s="139"/>
      <c r="B338" s="113"/>
      <c r="C338" s="107"/>
      <c r="D338" s="16">
        <v>2024</v>
      </c>
      <c r="E338" s="2">
        <f t="shared" si="72"/>
        <v>0</v>
      </c>
      <c r="F338" s="2">
        <v>0</v>
      </c>
      <c r="G338" s="5">
        <v>0</v>
      </c>
      <c r="H338" s="5">
        <v>0</v>
      </c>
      <c r="I338" s="5">
        <v>0</v>
      </c>
      <c r="J338" s="113"/>
      <c r="K338" s="107"/>
    </row>
    <row r="339" spans="1:11" ht="15" customHeight="1" x14ac:dyDescent="0.25">
      <c r="A339" s="139"/>
      <c r="B339" s="113"/>
      <c r="C339" s="107"/>
      <c r="D339" s="16">
        <v>2025</v>
      </c>
      <c r="E339" s="2">
        <f t="shared" si="72"/>
        <v>0</v>
      </c>
      <c r="F339" s="2">
        <v>0</v>
      </c>
      <c r="G339" s="5">
        <v>0</v>
      </c>
      <c r="H339" s="5">
        <v>0</v>
      </c>
      <c r="I339" s="5">
        <v>0</v>
      </c>
      <c r="J339" s="113"/>
      <c r="K339" s="107"/>
    </row>
    <row r="340" spans="1:11" x14ac:dyDescent="0.25">
      <c r="A340" s="140"/>
      <c r="B340" s="126"/>
      <c r="C340" s="108"/>
      <c r="D340" s="65">
        <v>2026</v>
      </c>
      <c r="E340" s="2">
        <f t="shared" si="72"/>
        <v>0</v>
      </c>
      <c r="F340" s="2">
        <v>0</v>
      </c>
      <c r="G340" s="5">
        <v>0</v>
      </c>
      <c r="H340" s="5">
        <v>0</v>
      </c>
      <c r="I340" s="5">
        <v>0</v>
      </c>
      <c r="J340" s="134"/>
      <c r="K340" s="108"/>
    </row>
    <row r="341" spans="1:11" ht="15" customHeight="1" x14ac:dyDescent="0.25">
      <c r="A341" s="106" t="s">
        <v>74</v>
      </c>
      <c r="B341" s="112" t="s">
        <v>75</v>
      </c>
      <c r="C341" s="106">
        <v>2021</v>
      </c>
      <c r="D341" s="20" t="s">
        <v>0</v>
      </c>
      <c r="E341" s="4">
        <f t="shared" si="72"/>
        <v>4500</v>
      </c>
      <c r="F341" s="4">
        <f>SUM(F342:F347)</f>
        <v>4500</v>
      </c>
      <c r="G341" s="4">
        <f>SUM(G342:G347)</f>
        <v>0</v>
      </c>
      <c r="H341" s="4">
        <f>SUM(H342:H347)</f>
        <v>0</v>
      </c>
      <c r="I341" s="4">
        <f>SUM(I342:I347)</f>
        <v>0</v>
      </c>
      <c r="J341" s="112" t="s">
        <v>235</v>
      </c>
      <c r="K341" s="106" t="s">
        <v>234</v>
      </c>
    </row>
    <row r="342" spans="1:11" ht="15" customHeight="1" x14ac:dyDescent="0.25">
      <c r="A342" s="107"/>
      <c r="B342" s="113"/>
      <c r="C342" s="107"/>
      <c r="D342" s="16">
        <v>2021</v>
      </c>
      <c r="E342" s="2">
        <f>SUM(F342:I342)</f>
        <v>4500</v>
      </c>
      <c r="F342" s="2">
        <v>4500</v>
      </c>
      <c r="G342" s="5">
        <v>0</v>
      </c>
      <c r="H342" s="5">
        <v>0</v>
      </c>
      <c r="I342" s="5">
        <v>0</v>
      </c>
      <c r="J342" s="113"/>
      <c r="K342" s="107"/>
    </row>
    <row r="343" spans="1:11" ht="15" customHeight="1" x14ac:dyDescent="0.25">
      <c r="A343" s="107"/>
      <c r="B343" s="113"/>
      <c r="C343" s="107"/>
      <c r="D343" s="16">
        <v>2022</v>
      </c>
      <c r="E343" s="2">
        <f t="shared" ref="E343:E348" si="73">SUM(F343:I343)</f>
        <v>0</v>
      </c>
      <c r="F343" s="2">
        <v>0</v>
      </c>
      <c r="G343" s="5">
        <v>0</v>
      </c>
      <c r="H343" s="5">
        <v>0</v>
      </c>
      <c r="I343" s="5">
        <v>0</v>
      </c>
      <c r="J343" s="113"/>
      <c r="K343" s="107"/>
    </row>
    <row r="344" spans="1:11" ht="15" customHeight="1" x14ac:dyDescent="0.25">
      <c r="A344" s="107"/>
      <c r="B344" s="113"/>
      <c r="C344" s="107"/>
      <c r="D344" s="16">
        <v>2023</v>
      </c>
      <c r="E344" s="2">
        <f t="shared" si="73"/>
        <v>0</v>
      </c>
      <c r="F344" s="2">
        <v>0</v>
      </c>
      <c r="G344" s="5">
        <v>0</v>
      </c>
      <c r="H344" s="5">
        <v>0</v>
      </c>
      <c r="I344" s="5">
        <v>0</v>
      </c>
      <c r="J344" s="113"/>
      <c r="K344" s="107"/>
    </row>
    <row r="345" spans="1:11" ht="15" customHeight="1" x14ac:dyDescent="0.25">
      <c r="A345" s="107"/>
      <c r="B345" s="113"/>
      <c r="C345" s="107"/>
      <c r="D345" s="16">
        <v>2024</v>
      </c>
      <c r="E345" s="2">
        <f t="shared" si="73"/>
        <v>0</v>
      </c>
      <c r="F345" s="2">
        <v>0</v>
      </c>
      <c r="G345" s="5">
        <v>0</v>
      </c>
      <c r="H345" s="5">
        <v>0</v>
      </c>
      <c r="I345" s="5">
        <v>0</v>
      </c>
      <c r="J345" s="113"/>
      <c r="K345" s="107"/>
    </row>
    <row r="346" spans="1:11" ht="15" customHeight="1" x14ac:dyDescent="0.25">
      <c r="A346" s="107"/>
      <c r="B346" s="113"/>
      <c r="C346" s="107"/>
      <c r="D346" s="16">
        <v>2025</v>
      </c>
      <c r="E346" s="2">
        <f t="shared" si="73"/>
        <v>0</v>
      </c>
      <c r="F346" s="2">
        <v>0</v>
      </c>
      <c r="G346" s="5">
        <v>0</v>
      </c>
      <c r="H346" s="5">
        <v>0</v>
      </c>
      <c r="I346" s="5">
        <v>0</v>
      </c>
      <c r="J346" s="113"/>
      <c r="K346" s="107"/>
    </row>
    <row r="347" spans="1:11" x14ac:dyDescent="0.25">
      <c r="A347" s="108"/>
      <c r="B347" s="126"/>
      <c r="C347" s="108"/>
      <c r="D347" s="65">
        <v>2026</v>
      </c>
      <c r="E347" s="2">
        <f t="shared" si="73"/>
        <v>0</v>
      </c>
      <c r="F347" s="2">
        <v>0</v>
      </c>
      <c r="G347" s="5">
        <v>0</v>
      </c>
      <c r="H347" s="5">
        <v>0</v>
      </c>
      <c r="I347" s="5">
        <v>0</v>
      </c>
      <c r="J347" s="134"/>
      <c r="K347" s="108"/>
    </row>
    <row r="348" spans="1:11" x14ac:dyDescent="0.25">
      <c r="A348" s="106" t="s">
        <v>76</v>
      </c>
      <c r="B348" s="112" t="s">
        <v>77</v>
      </c>
      <c r="C348" s="106" t="s">
        <v>43</v>
      </c>
      <c r="D348" s="20" t="s">
        <v>0</v>
      </c>
      <c r="E348" s="4">
        <f t="shared" si="73"/>
        <v>18000</v>
      </c>
      <c r="F348" s="4">
        <f>SUM(F349:F354)</f>
        <v>18000</v>
      </c>
      <c r="G348" s="4">
        <f>SUM(G349:G354)</f>
        <v>0</v>
      </c>
      <c r="H348" s="4">
        <f>SUM(H349:H354)</f>
        <v>0</v>
      </c>
      <c r="I348" s="4">
        <f>SUM(I349:I354)</f>
        <v>0</v>
      </c>
      <c r="J348" s="112" t="s">
        <v>233</v>
      </c>
      <c r="K348" s="106" t="s">
        <v>234</v>
      </c>
    </row>
    <row r="349" spans="1:11" x14ac:dyDescent="0.25">
      <c r="A349" s="107"/>
      <c r="B349" s="113"/>
      <c r="C349" s="107"/>
      <c r="D349" s="16">
        <v>2021</v>
      </c>
      <c r="E349" s="2">
        <f>SUM(F349:I349)</f>
        <v>9000</v>
      </c>
      <c r="F349" s="2">
        <v>9000</v>
      </c>
      <c r="G349" s="5">
        <v>0</v>
      </c>
      <c r="H349" s="5">
        <v>0</v>
      </c>
      <c r="I349" s="5">
        <v>0</v>
      </c>
      <c r="J349" s="113"/>
      <c r="K349" s="107"/>
    </row>
    <row r="350" spans="1:11" x14ac:dyDescent="0.25">
      <c r="A350" s="107"/>
      <c r="B350" s="113"/>
      <c r="C350" s="107"/>
      <c r="D350" s="16">
        <v>2022</v>
      </c>
      <c r="E350" s="2">
        <f t="shared" ref="E350:E355" si="74">SUM(F350:I350)</f>
        <v>9000</v>
      </c>
      <c r="F350" s="2">
        <v>9000</v>
      </c>
      <c r="G350" s="5">
        <v>0</v>
      </c>
      <c r="H350" s="5">
        <v>0</v>
      </c>
      <c r="I350" s="5">
        <v>0</v>
      </c>
      <c r="J350" s="113"/>
      <c r="K350" s="107"/>
    </row>
    <row r="351" spans="1:11" x14ac:dyDescent="0.25">
      <c r="A351" s="107"/>
      <c r="B351" s="113"/>
      <c r="C351" s="107"/>
      <c r="D351" s="16">
        <v>2023</v>
      </c>
      <c r="E351" s="2">
        <f t="shared" si="74"/>
        <v>0</v>
      </c>
      <c r="F351" s="2">
        <v>0</v>
      </c>
      <c r="G351" s="5">
        <v>0</v>
      </c>
      <c r="H351" s="5">
        <v>0</v>
      </c>
      <c r="I351" s="5">
        <v>0</v>
      </c>
      <c r="J351" s="113"/>
      <c r="K351" s="107"/>
    </row>
    <row r="352" spans="1:11" x14ac:dyDescent="0.25">
      <c r="A352" s="107"/>
      <c r="B352" s="113"/>
      <c r="C352" s="107"/>
      <c r="D352" s="16">
        <v>2024</v>
      </c>
      <c r="E352" s="2">
        <f t="shared" si="74"/>
        <v>0</v>
      </c>
      <c r="F352" s="2">
        <v>0</v>
      </c>
      <c r="G352" s="5">
        <v>0</v>
      </c>
      <c r="H352" s="5">
        <v>0</v>
      </c>
      <c r="I352" s="5">
        <v>0</v>
      </c>
      <c r="J352" s="113"/>
      <c r="K352" s="107"/>
    </row>
    <row r="353" spans="1:11" x14ac:dyDescent="0.25">
      <c r="A353" s="107"/>
      <c r="B353" s="113"/>
      <c r="C353" s="107"/>
      <c r="D353" s="16">
        <v>2025</v>
      </c>
      <c r="E353" s="2">
        <f t="shared" si="74"/>
        <v>0</v>
      </c>
      <c r="F353" s="2">
        <v>0</v>
      </c>
      <c r="G353" s="5">
        <v>0</v>
      </c>
      <c r="H353" s="5">
        <v>0</v>
      </c>
      <c r="I353" s="5">
        <v>0</v>
      </c>
      <c r="J353" s="113"/>
      <c r="K353" s="107"/>
    </row>
    <row r="354" spans="1:11" x14ac:dyDescent="0.25">
      <c r="A354" s="108"/>
      <c r="B354" s="134"/>
      <c r="C354" s="108"/>
      <c r="D354" s="65">
        <v>2026</v>
      </c>
      <c r="E354" s="2">
        <f t="shared" si="74"/>
        <v>0</v>
      </c>
      <c r="F354" s="2">
        <v>0</v>
      </c>
      <c r="G354" s="5">
        <v>0</v>
      </c>
      <c r="H354" s="5">
        <v>0</v>
      </c>
      <c r="I354" s="5">
        <v>0</v>
      </c>
      <c r="J354" s="134"/>
      <c r="K354" s="108"/>
    </row>
    <row r="355" spans="1:11" x14ac:dyDescent="0.25">
      <c r="A355" s="106" t="s">
        <v>78</v>
      </c>
      <c r="B355" s="112" t="s">
        <v>79</v>
      </c>
      <c r="C355" s="106" t="s">
        <v>43</v>
      </c>
      <c r="D355" s="20" t="s">
        <v>0</v>
      </c>
      <c r="E355" s="4">
        <f t="shared" si="74"/>
        <v>8000</v>
      </c>
      <c r="F355" s="4">
        <f>SUM(F356:F361)</f>
        <v>8000</v>
      </c>
      <c r="G355" s="4">
        <f>SUM(G356:G361)</f>
        <v>0</v>
      </c>
      <c r="H355" s="4">
        <f>SUM(H356:H361)</f>
        <v>0</v>
      </c>
      <c r="I355" s="4">
        <f>SUM(I356:I361)</f>
        <v>0</v>
      </c>
      <c r="J355" s="112" t="s">
        <v>233</v>
      </c>
      <c r="K355" s="106" t="s">
        <v>234</v>
      </c>
    </row>
    <row r="356" spans="1:11" x14ac:dyDescent="0.25">
      <c r="A356" s="107"/>
      <c r="B356" s="113"/>
      <c r="C356" s="107"/>
      <c r="D356" s="16">
        <v>2021</v>
      </c>
      <c r="E356" s="2">
        <f>SUM(F356:I356)</f>
        <v>5000</v>
      </c>
      <c r="F356" s="2">
        <v>5000</v>
      </c>
      <c r="G356" s="5">
        <v>0</v>
      </c>
      <c r="H356" s="5">
        <v>0</v>
      </c>
      <c r="I356" s="5">
        <v>0</v>
      </c>
      <c r="J356" s="113"/>
      <c r="K356" s="107"/>
    </row>
    <row r="357" spans="1:11" x14ac:dyDescent="0.25">
      <c r="A357" s="107"/>
      <c r="B357" s="113"/>
      <c r="C357" s="107"/>
      <c r="D357" s="16">
        <v>2022</v>
      </c>
      <c r="E357" s="2">
        <f t="shared" ref="E357:E362" si="75">SUM(F357:I357)</f>
        <v>3000</v>
      </c>
      <c r="F357" s="2">
        <v>3000</v>
      </c>
      <c r="G357" s="5">
        <v>0</v>
      </c>
      <c r="H357" s="5">
        <v>0</v>
      </c>
      <c r="I357" s="5">
        <v>0</v>
      </c>
      <c r="J357" s="113"/>
      <c r="K357" s="107"/>
    </row>
    <row r="358" spans="1:11" x14ac:dyDescent="0.25">
      <c r="A358" s="107"/>
      <c r="B358" s="113"/>
      <c r="C358" s="107"/>
      <c r="D358" s="16">
        <v>2023</v>
      </c>
      <c r="E358" s="2">
        <f t="shared" si="75"/>
        <v>0</v>
      </c>
      <c r="F358" s="2">
        <v>0</v>
      </c>
      <c r="G358" s="5">
        <v>0</v>
      </c>
      <c r="H358" s="5">
        <v>0</v>
      </c>
      <c r="I358" s="5">
        <v>0</v>
      </c>
      <c r="J358" s="113"/>
      <c r="K358" s="107"/>
    </row>
    <row r="359" spans="1:11" x14ac:dyDescent="0.25">
      <c r="A359" s="107"/>
      <c r="B359" s="113"/>
      <c r="C359" s="107"/>
      <c r="D359" s="16">
        <v>2024</v>
      </c>
      <c r="E359" s="2">
        <f t="shared" si="75"/>
        <v>0</v>
      </c>
      <c r="F359" s="2">
        <v>0</v>
      </c>
      <c r="G359" s="5">
        <v>0</v>
      </c>
      <c r="H359" s="5">
        <v>0</v>
      </c>
      <c r="I359" s="5">
        <v>0</v>
      </c>
      <c r="J359" s="113"/>
      <c r="K359" s="107"/>
    </row>
    <row r="360" spans="1:11" x14ac:dyDescent="0.25">
      <c r="A360" s="107"/>
      <c r="B360" s="113"/>
      <c r="C360" s="107"/>
      <c r="D360" s="16">
        <v>2025</v>
      </c>
      <c r="E360" s="2">
        <f t="shared" si="75"/>
        <v>0</v>
      </c>
      <c r="F360" s="2">
        <v>0</v>
      </c>
      <c r="G360" s="5">
        <v>0</v>
      </c>
      <c r="H360" s="5">
        <v>0</v>
      </c>
      <c r="I360" s="5">
        <v>0</v>
      </c>
      <c r="J360" s="113"/>
      <c r="K360" s="107"/>
    </row>
    <row r="361" spans="1:11" x14ac:dyDescent="0.25">
      <c r="A361" s="108"/>
      <c r="B361" s="134"/>
      <c r="C361" s="108"/>
      <c r="D361" s="65">
        <v>2026</v>
      </c>
      <c r="E361" s="2">
        <f t="shared" si="75"/>
        <v>0</v>
      </c>
      <c r="F361" s="2">
        <v>0</v>
      </c>
      <c r="G361" s="5">
        <v>0</v>
      </c>
      <c r="H361" s="5">
        <v>0</v>
      </c>
      <c r="I361" s="5">
        <v>0</v>
      </c>
      <c r="J361" s="134"/>
      <c r="K361" s="108"/>
    </row>
    <row r="362" spans="1:11" x14ac:dyDescent="0.25">
      <c r="A362" s="106" t="s">
        <v>80</v>
      </c>
      <c r="B362" s="112" t="s">
        <v>81</v>
      </c>
      <c r="C362" s="106" t="s">
        <v>43</v>
      </c>
      <c r="D362" s="20" t="s">
        <v>0</v>
      </c>
      <c r="E362" s="4">
        <f t="shared" si="75"/>
        <v>7725.558</v>
      </c>
      <c r="F362" s="4">
        <f>SUM(F363:F368)</f>
        <v>7725.558</v>
      </c>
      <c r="G362" s="4">
        <f>SUM(G363:G368)</f>
        <v>0</v>
      </c>
      <c r="H362" s="4">
        <f>SUM(H363:H368)</f>
        <v>0</v>
      </c>
      <c r="I362" s="4">
        <f>SUM(I363:I368)</f>
        <v>0</v>
      </c>
      <c r="J362" s="112" t="s">
        <v>233</v>
      </c>
      <c r="K362" s="106" t="s">
        <v>234</v>
      </c>
    </row>
    <row r="363" spans="1:11" x14ac:dyDescent="0.25">
      <c r="A363" s="107"/>
      <c r="B363" s="113"/>
      <c r="C363" s="107"/>
      <c r="D363" s="16">
        <v>2021</v>
      </c>
      <c r="E363" s="2">
        <f>SUM(F363:I363)</f>
        <v>3725.558</v>
      </c>
      <c r="F363" s="2">
        <v>3725.558</v>
      </c>
      <c r="G363" s="5">
        <v>0</v>
      </c>
      <c r="H363" s="5">
        <v>0</v>
      </c>
      <c r="I363" s="5">
        <v>0</v>
      </c>
      <c r="J363" s="113"/>
      <c r="K363" s="107"/>
    </row>
    <row r="364" spans="1:11" x14ac:dyDescent="0.25">
      <c r="A364" s="107"/>
      <c r="B364" s="113"/>
      <c r="C364" s="107"/>
      <c r="D364" s="16">
        <v>2022</v>
      </c>
      <c r="E364" s="2">
        <f t="shared" ref="E364:E369" si="76">SUM(F364:I364)</f>
        <v>4000</v>
      </c>
      <c r="F364" s="2">
        <v>4000</v>
      </c>
      <c r="G364" s="5">
        <v>0</v>
      </c>
      <c r="H364" s="5">
        <v>0</v>
      </c>
      <c r="I364" s="5">
        <v>0</v>
      </c>
      <c r="J364" s="113"/>
      <c r="K364" s="107"/>
    </row>
    <row r="365" spans="1:11" x14ac:dyDescent="0.25">
      <c r="A365" s="107"/>
      <c r="B365" s="113"/>
      <c r="C365" s="107"/>
      <c r="D365" s="16">
        <v>2023</v>
      </c>
      <c r="E365" s="2">
        <f t="shared" si="76"/>
        <v>0</v>
      </c>
      <c r="F365" s="2">
        <v>0</v>
      </c>
      <c r="G365" s="5">
        <v>0</v>
      </c>
      <c r="H365" s="5">
        <v>0</v>
      </c>
      <c r="I365" s="5">
        <v>0</v>
      </c>
      <c r="J365" s="113"/>
      <c r="K365" s="107"/>
    </row>
    <row r="366" spans="1:11" x14ac:dyDescent="0.25">
      <c r="A366" s="107"/>
      <c r="B366" s="113"/>
      <c r="C366" s="107"/>
      <c r="D366" s="16">
        <v>2024</v>
      </c>
      <c r="E366" s="2">
        <f t="shared" si="76"/>
        <v>0</v>
      </c>
      <c r="F366" s="2">
        <v>0</v>
      </c>
      <c r="G366" s="5">
        <v>0</v>
      </c>
      <c r="H366" s="5">
        <v>0</v>
      </c>
      <c r="I366" s="5">
        <v>0</v>
      </c>
      <c r="J366" s="113"/>
      <c r="K366" s="107"/>
    </row>
    <row r="367" spans="1:11" x14ac:dyDescent="0.25">
      <c r="A367" s="107"/>
      <c r="B367" s="113"/>
      <c r="C367" s="107"/>
      <c r="D367" s="16">
        <v>2025</v>
      </c>
      <c r="E367" s="2">
        <f t="shared" si="76"/>
        <v>0</v>
      </c>
      <c r="F367" s="2">
        <v>0</v>
      </c>
      <c r="G367" s="5">
        <v>0</v>
      </c>
      <c r="H367" s="5">
        <v>0</v>
      </c>
      <c r="I367" s="5">
        <v>0</v>
      </c>
      <c r="J367" s="113"/>
      <c r="K367" s="107"/>
    </row>
    <row r="368" spans="1:11" x14ac:dyDescent="0.25">
      <c r="A368" s="108"/>
      <c r="B368" s="134"/>
      <c r="C368" s="108"/>
      <c r="D368" s="65">
        <v>2026</v>
      </c>
      <c r="E368" s="2">
        <f t="shared" si="76"/>
        <v>0</v>
      </c>
      <c r="F368" s="2">
        <v>0</v>
      </c>
      <c r="G368" s="5">
        <v>0</v>
      </c>
      <c r="H368" s="5">
        <v>0</v>
      </c>
      <c r="I368" s="5">
        <v>0</v>
      </c>
      <c r="J368" s="134"/>
      <c r="K368" s="108"/>
    </row>
    <row r="369" spans="1:11" x14ac:dyDescent="0.25">
      <c r="A369" s="106" t="s">
        <v>82</v>
      </c>
      <c r="B369" s="112" t="s">
        <v>83</v>
      </c>
      <c r="C369" s="106" t="s">
        <v>43</v>
      </c>
      <c r="D369" s="20" t="s">
        <v>0</v>
      </c>
      <c r="E369" s="4">
        <f t="shared" si="76"/>
        <v>3097</v>
      </c>
      <c r="F369" s="4">
        <f>SUM(F370:F375)</f>
        <v>3097</v>
      </c>
      <c r="G369" s="4">
        <f>SUM(G370:G375)</f>
        <v>0</v>
      </c>
      <c r="H369" s="4">
        <f>SUM(H370:H375)</f>
        <v>0</v>
      </c>
      <c r="I369" s="4">
        <f>SUM(I370:I375)</f>
        <v>0</v>
      </c>
      <c r="J369" s="112" t="s">
        <v>236</v>
      </c>
      <c r="K369" s="106" t="s">
        <v>234</v>
      </c>
    </row>
    <row r="370" spans="1:11" x14ac:dyDescent="0.25">
      <c r="A370" s="107"/>
      <c r="B370" s="113"/>
      <c r="C370" s="107"/>
      <c r="D370" s="55">
        <v>2021</v>
      </c>
      <c r="E370" s="2">
        <f>SUM(F370:I370)</f>
        <v>1500</v>
      </c>
      <c r="F370" s="2">
        <v>1500</v>
      </c>
      <c r="G370" s="5">
        <v>0</v>
      </c>
      <c r="H370" s="5">
        <v>0</v>
      </c>
      <c r="I370" s="5">
        <v>0</v>
      </c>
      <c r="J370" s="113"/>
      <c r="K370" s="107"/>
    </row>
    <row r="371" spans="1:11" x14ac:dyDescent="0.25">
      <c r="A371" s="107"/>
      <c r="B371" s="113"/>
      <c r="C371" s="107"/>
      <c r="D371" s="55">
        <v>2022</v>
      </c>
      <c r="E371" s="2">
        <f t="shared" ref="E371:E376" si="77">SUM(F371:I371)</f>
        <v>1597</v>
      </c>
      <c r="F371" s="2">
        <v>1597</v>
      </c>
      <c r="G371" s="5">
        <v>0</v>
      </c>
      <c r="H371" s="5">
        <v>0</v>
      </c>
      <c r="I371" s="5">
        <v>0</v>
      </c>
      <c r="J371" s="113"/>
      <c r="K371" s="107"/>
    </row>
    <row r="372" spans="1:11" x14ac:dyDescent="0.25">
      <c r="A372" s="107"/>
      <c r="B372" s="113"/>
      <c r="C372" s="107"/>
      <c r="D372" s="55">
        <v>2023</v>
      </c>
      <c r="E372" s="2">
        <f t="shared" si="77"/>
        <v>0</v>
      </c>
      <c r="F372" s="2">
        <v>0</v>
      </c>
      <c r="G372" s="5">
        <v>0</v>
      </c>
      <c r="H372" s="5">
        <v>0</v>
      </c>
      <c r="I372" s="5">
        <v>0</v>
      </c>
      <c r="J372" s="113"/>
      <c r="K372" s="107"/>
    </row>
    <row r="373" spans="1:11" x14ac:dyDescent="0.25">
      <c r="A373" s="107"/>
      <c r="B373" s="113"/>
      <c r="C373" s="107"/>
      <c r="D373" s="55">
        <v>2024</v>
      </c>
      <c r="E373" s="2">
        <f t="shared" si="77"/>
        <v>0</v>
      </c>
      <c r="F373" s="2">
        <v>0</v>
      </c>
      <c r="G373" s="5">
        <v>0</v>
      </c>
      <c r="H373" s="5">
        <v>0</v>
      </c>
      <c r="I373" s="5">
        <v>0</v>
      </c>
      <c r="J373" s="113"/>
      <c r="K373" s="107"/>
    </row>
    <row r="374" spans="1:11" x14ac:dyDescent="0.25">
      <c r="A374" s="107"/>
      <c r="B374" s="113"/>
      <c r="C374" s="107"/>
      <c r="D374" s="55">
        <v>2025</v>
      </c>
      <c r="E374" s="2">
        <f t="shared" si="77"/>
        <v>0</v>
      </c>
      <c r="F374" s="2">
        <v>0</v>
      </c>
      <c r="G374" s="5">
        <v>0</v>
      </c>
      <c r="H374" s="5">
        <v>0</v>
      </c>
      <c r="I374" s="5">
        <v>0</v>
      </c>
      <c r="J374" s="113"/>
      <c r="K374" s="107"/>
    </row>
    <row r="375" spans="1:11" x14ac:dyDescent="0.25">
      <c r="A375" s="108"/>
      <c r="B375" s="134"/>
      <c r="C375" s="108"/>
      <c r="D375" s="65">
        <v>2026</v>
      </c>
      <c r="E375" s="2">
        <f t="shared" si="77"/>
        <v>0</v>
      </c>
      <c r="F375" s="2">
        <v>0</v>
      </c>
      <c r="G375" s="5">
        <v>0</v>
      </c>
      <c r="H375" s="5">
        <v>0</v>
      </c>
      <c r="I375" s="5">
        <v>0</v>
      </c>
      <c r="J375" s="134"/>
      <c r="K375" s="108"/>
    </row>
    <row r="376" spans="1:11" x14ac:dyDescent="0.25">
      <c r="A376" s="106" t="s">
        <v>314</v>
      </c>
      <c r="B376" s="112" t="s">
        <v>84</v>
      </c>
      <c r="C376" s="106">
        <v>2022</v>
      </c>
      <c r="D376" s="20" t="s">
        <v>0</v>
      </c>
      <c r="E376" s="4">
        <f t="shared" si="77"/>
        <v>3595.39572</v>
      </c>
      <c r="F376" s="4">
        <f>SUM(F377:F382)</f>
        <v>3595.39572</v>
      </c>
      <c r="G376" s="4">
        <f>SUM(G377:G382)</f>
        <v>0</v>
      </c>
      <c r="H376" s="4">
        <f>SUM(H377:H382)</f>
        <v>0</v>
      </c>
      <c r="I376" s="4">
        <f>SUM(I377:I382)</f>
        <v>0</v>
      </c>
      <c r="J376" s="112" t="s">
        <v>237</v>
      </c>
      <c r="K376" s="106" t="s">
        <v>234</v>
      </c>
    </row>
    <row r="377" spans="1:11" x14ac:dyDescent="0.25">
      <c r="A377" s="107"/>
      <c r="B377" s="113"/>
      <c r="C377" s="107"/>
      <c r="D377" s="55">
        <v>2021</v>
      </c>
      <c r="E377" s="2">
        <f>SUM(F377:I377)</f>
        <v>0</v>
      </c>
      <c r="F377" s="2">
        <v>0</v>
      </c>
      <c r="G377" s="5">
        <v>0</v>
      </c>
      <c r="H377" s="5">
        <v>0</v>
      </c>
      <c r="I377" s="5">
        <v>0</v>
      </c>
      <c r="J377" s="113"/>
      <c r="K377" s="107"/>
    </row>
    <row r="378" spans="1:11" x14ac:dyDescent="0.25">
      <c r="A378" s="107"/>
      <c r="B378" s="113"/>
      <c r="C378" s="107"/>
      <c r="D378" s="55">
        <v>2022</v>
      </c>
      <c r="E378" s="2">
        <f t="shared" ref="E378:E383" si="78">SUM(F378:I378)</f>
        <v>3595.39572</v>
      </c>
      <c r="F378" s="2">
        <v>3595.39572</v>
      </c>
      <c r="G378" s="5">
        <v>0</v>
      </c>
      <c r="H378" s="5">
        <v>0</v>
      </c>
      <c r="I378" s="5">
        <v>0</v>
      </c>
      <c r="J378" s="113"/>
      <c r="K378" s="107"/>
    </row>
    <row r="379" spans="1:11" x14ac:dyDescent="0.25">
      <c r="A379" s="107"/>
      <c r="B379" s="113"/>
      <c r="C379" s="107"/>
      <c r="D379" s="55">
        <v>2023</v>
      </c>
      <c r="E379" s="2">
        <f t="shared" si="78"/>
        <v>0</v>
      </c>
      <c r="F379" s="2">
        <v>0</v>
      </c>
      <c r="G379" s="5">
        <v>0</v>
      </c>
      <c r="H379" s="5">
        <v>0</v>
      </c>
      <c r="I379" s="5">
        <v>0</v>
      </c>
      <c r="J379" s="113"/>
      <c r="K379" s="107"/>
    </row>
    <row r="380" spans="1:11" x14ac:dyDescent="0.25">
      <c r="A380" s="107"/>
      <c r="B380" s="113"/>
      <c r="C380" s="107"/>
      <c r="D380" s="55">
        <v>2024</v>
      </c>
      <c r="E380" s="2">
        <f t="shared" si="78"/>
        <v>0</v>
      </c>
      <c r="F380" s="2">
        <v>0</v>
      </c>
      <c r="G380" s="5">
        <v>0</v>
      </c>
      <c r="H380" s="5">
        <v>0</v>
      </c>
      <c r="I380" s="5">
        <v>0</v>
      </c>
      <c r="J380" s="113"/>
      <c r="K380" s="107"/>
    </row>
    <row r="381" spans="1:11" x14ac:dyDescent="0.25">
      <c r="A381" s="107"/>
      <c r="B381" s="113"/>
      <c r="C381" s="107"/>
      <c r="D381" s="55">
        <v>2025</v>
      </c>
      <c r="E381" s="2">
        <f t="shared" si="78"/>
        <v>0</v>
      </c>
      <c r="F381" s="2">
        <v>0</v>
      </c>
      <c r="G381" s="5">
        <v>0</v>
      </c>
      <c r="H381" s="5">
        <v>0</v>
      </c>
      <c r="I381" s="5">
        <v>0</v>
      </c>
      <c r="J381" s="113"/>
      <c r="K381" s="107"/>
    </row>
    <row r="382" spans="1:11" x14ac:dyDescent="0.25">
      <c r="A382" s="108"/>
      <c r="B382" s="134"/>
      <c r="C382" s="108"/>
      <c r="D382" s="65">
        <v>2026</v>
      </c>
      <c r="E382" s="2">
        <f t="shared" si="78"/>
        <v>0</v>
      </c>
      <c r="F382" s="2">
        <v>0</v>
      </c>
      <c r="G382" s="5">
        <v>0</v>
      </c>
      <c r="H382" s="5">
        <v>0</v>
      </c>
      <c r="I382" s="5">
        <v>0</v>
      </c>
      <c r="J382" s="134"/>
      <c r="K382" s="108"/>
    </row>
    <row r="383" spans="1:11" x14ac:dyDescent="0.25">
      <c r="A383" s="210" t="s">
        <v>308</v>
      </c>
      <c r="B383" s="213" t="s">
        <v>283</v>
      </c>
      <c r="C383" s="106">
        <v>2023</v>
      </c>
      <c r="D383" s="20" t="s">
        <v>0</v>
      </c>
      <c r="E383" s="4">
        <f t="shared" si="78"/>
        <v>12950</v>
      </c>
      <c r="F383" s="4">
        <f>SUM(F384:F389)</f>
        <v>12950</v>
      </c>
      <c r="G383" s="4">
        <f>SUM(G384:G389)</f>
        <v>0</v>
      </c>
      <c r="H383" s="4">
        <f>SUM(H384:H389)</f>
        <v>0</v>
      </c>
      <c r="I383" s="4">
        <f>SUM(I384:I389)</f>
        <v>0</v>
      </c>
      <c r="J383" s="112" t="s">
        <v>320</v>
      </c>
      <c r="K383" s="106" t="s">
        <v>234</v>
      </c>
    </row>
    <row r="384" spans="1:11" x14ac:dyDescent="0.25">
      <c r="A384" s="211"/>
      <c r="B384" s="214"/>
      <c r="C384" s="107"/>
      <c r="D384" s="58">
        <v>2021</v>
      </c>
      <c r="E384" s="2">
        <f>SUM(F384:I384)</f>
        <v>0</v>
      </c>
      <c r="F384" s="2">
        <v>0</v>
      </c>
      <c r="G384" s="5">
        <v>0</v>
      </c>
      <c r="H384" s="5">
        <v>0</v>
      </c>
      <c r="I384" s="5">
        <v>0</v>
      </c>
      <c r="J384" s="113"/>
      <c r="K384" s="107"/>
    </row>
    <row r="385" spans="1:11" x14ac:dyDescent="0.25">
      <c r="A385" s="211"/>
      <c r="B385" s="214"/>
      <c r="C385" s="107"/>
      <c r="D385" s="58">
        <v>2022</v>
      </c>
      <c r="E385" s="2">
        <f t="shared" ref="E385:E397" si="79">SUM(F385:I385)</f>
        <v>0</v>
      </c>
      <c r="F385" s="2">
        <v>0</v>
      </c>
      <c r="G385" s="5">
        <v>0</v>
      </c>
      <c r="H385" s="5">
        <v>0</v>
      </c>
      <c r="I385" s="5">
        <v>0</v>
      </c>
      <c r="J385" s="113"/>
      <c r="K385" s="107"/>
    </row>
    <row r="386" spans="1:11" x14ac:dyDescent="0.25">
      <c r="A386" s="211"/>
      <c r="B386" s="214"/>
      <c r="C386" s="107"/>
      <c r="D386" s="58">
        <v>2023</v>
      </c>
      <c r="E386" s="2">
        <f t="shared" si="79"/>
        <v>12950</v>
      </c>
      <c r="F386" s="2">
        <v>12950</v>
      </c>
      <c r="G386" s="5">
        <v>0</v>
      </c>
      <c r="H386" s="5">
        <v>0</v>
      </c>
      <c r="I386" s="5">
        <v>0</v>
      </c>
      <c r="J386" s="113"/>
      <c r="K386" s="107"/>
    </row>
    <row r="387" spans="1:11" x14ac:dyDescent="0.25">
      <c r="A387" s="211"/>
      <c r="B387" s="214"/>
      <c r="C387" s="107"/>
      <c r="D387" s="58">
        <v>2024</v>
      </c>
      <c r="E387" s="2">
        <f t="shared" si="79"/>
        <v>0</v>
      </c>
      <c r="F387" s="2">
        <v>0</v>
      </c>
      <c r="G387" s="5">
        <v>0</v>
      </c>
      <c r="H387" s="5">
        <v>0</v>
      </c>
      <c r="I387" s="5">
        <v>0</v>
      </c>
      <c r="J387" s="113"/>
      <c r="K387" s="107"/>
    </row>
    <row r="388" spans="1:11" x14ac:dyDescent="0.25">
      <c r="A388" s="211"/>
      <c r="B388" s="214"/>
      <c r="C388" s="107"/>
      <c r="D388" s="58">
        <v>2025</v>
      </c>
      <c r="E388" s="2">
        <f t="shared" si="79"/>
        <v>0</v>
      </c>
      <c r="F388" s="2">
        <v>0</v>
      </c>
      <c r="G388" s="5">
        <v>0</v>
      </c>
      <c r="H388" s="5">
        <v>0</v>
      </c>
      <c r="I388" s="5">
        <v>0</v>
      </c>
      <c r="J388" s="113"/>
      <c r="K388" s="107"/>
    </row>
    <row r="389" spans="1:11" x14ac:dyDescent="0.25">
      <c r="A389" s="212"/>
      <c r="B389" s="134"/>
      <c r="C389" s="108"/>
      <c r="D389" s="65">
        <v>2026</v>
      </c>
      <c r="E389" s="2">
        <f t="shared" si="79"/>
        <v>0</v>
      </c>
      <c r="F389" s="2">
        <v>0</v>
      </c>
      <c r="G389" s="5">
        <v>0</v>
      </c>
      <c r="H389" s="5">
        <v>0</v>
      </c>
      <c r="I389" s="5">
        <v>0</v>
      </c>
      <c r="J389" s="114"/>
      <c r="K389" s="108"/>
    </row>
    <row r="390" spans="1:11" x14ac:dyDescent="0.25">
      <c r="A390" s="216" t="s">
        <v>319</v>
      </c>
      <c r="B390" s="213" t="s">
        <v>323</v>
      </c>
      <c r="C390" s="106" t="s">
        <v>318</v>
      </c>
      <c r="D390" s="20" t="s">
        <v>0</v>
      </c>
      <c r="E390" s="4">
        <f t="shared" si="79"/>
        <v>258982.65408000001</v>
      </c>
      <c r="F390" s="4">
        <f>SUM(F391:F396)</f>
        <v>258982.65408000001</v>
      </c>
      <c r="G390" s="4">
        <f>SUM(G391:G396)</f>
        <v>0</v>
      </c>
      <c r="H390" s="4">
        <f>SUM(H391:H396)</f>
        <v>0</v>
      </c>
      <c r="I390" s="4">
        <f>SUM(I391:I396)</f>
        <v>0</v>
      </c>
      <c r="J390" s="219" t="s">
        <v>431</v>
      </c>
      <c r="K390" s="106" t="s">
        <v>321</v>
      </c>
    </row>
    <row r="391" spans="1:11" x14ac:dyDescent="0.25">
      <c r="A391" s="217"/>
      <c r="B391" s="214"/>
      <c r="C391" s="107"/>
      <c r="D391" s="58">
        <v>2021</v>
      </c>
      <c r="E391" s="2">
        <f t="shared" ref="E391:E396" si="80">SUM(F391:I391)</f>
        <v>0</v>
      </c>
      <c r="F391" s="5">
        <v>0</v>
      </c>
      <c r="G391" s="5">
        <v>0</v>
      </c>
      <c r="H391" s="5">
        <v>0</v>
      </c>
      <c r="I391" s="5">
        <v>0</v>
      </c>
      <c r="J391" s="220"/>
      <c r="K391" s="107"/>
    </row>
    <row r="392" spans="1:11" x14ac:dyDescent="0.25">
      <c r="A392" s="217"/>
      <c r="B392" s="214"/>
      <c r="C392" s="107"/>
      <c r="D392" s="58">
        <v>2022</v>
      </c>
      <c r="E392" s="2">
        <f t="shared" si="80"/>
        <v>0</v>
      </c>
      <c r="F392" s="5">
        <v>0</v>
      </c>
      <c r="G392" s="5">
        <v>0</v>
      </c>
      <c r="H392" s="5">
        <v>0</v>
      </c>
      <c r="I392" s="5">
        <v>0</v>
      </c>
      <c r="J392" s="220"/>
      <c r="K392" s="107"/>
    </row>
    <row r="393" spans="1:11" x14ac:dyDescent="0.25">
      <c r="A393" s="217"/>
      <c r="B393" s="214"/>
      <c r="C393" s="107"/>
      <c r="D393" s="58">
        <v>2023</v>
      </c>
      <c r="E393" s="2">
        <f t="shared" si="80"/>
        <v>94411.5</v>
      </c>
      <c r="F393" s="5">
        <v>94411.5</v>
      </c>
      <c r="G393" s="5">
        <v>0</v>
      </c>
      <c r="H393" s="5">
        <v>0</v>
      </c>
      <c r="I393" s="5">
        <v>0</v>
      </c>
      <c r="J393" s="220"/>
      <c r="K393" s="107"/>
    </row>
    <row r="394" spans="1:11" x14ac:dyDescent="0.25">
      <c r="A394" s="217"/>
      <c r="B394" s="214"/>
      <c r="C394" s="107"/>
      <c r="D394" s="58">
        <v>2024</v>
      </c>
      <c r="E394" s="2">
        <f t="shared" si="80"/>
        <v>124571.15407999999</v>
      </c>
      <c r="F394" s="5">
        <f>74074.306+48759.13665+2500-762.28857</f>
        <v>124571.15407999999</v>
      </c>
      <c r="G394" s="5">
        <v>0</v>
      </c>
      <c r="H394" s="5">
        <v>0</v>
      </c>
      <c r="I394" s="5">
        <v>0</v>
      </c>
      <c r="J394" s="220"/>
      <c r="K394" s="107"/>
    </row>
    <row r="395" spans="1:11" x14ac:dyDescent="0.25">
      <c r="A395" s="217"/>
      <c r="B395" s="214"/>
      <c r="C395" s="107"/>
      <c r="D395" s="58">
        <v>2025</v>
      </c>
      <c r="E395" s="2">
        <f t="shared" si="80"/>
        <v>20000</v>
      </c>
      <c r="F395" s="5">
        <v>20000</v>
      </c>
      <c r="G395" s="5">
        <v>0</v>
      </c>
      <c r="H395" s="5">
        <v>0</v>
      </c>
      <c r="I395" s="5">
        <v>0</v>
      </c>
      <c r="J395" s="220"/>
      <c r="K395" s="107"/>
    </row>
    <row r="396" spans="1:11" ht="36" customHeight="1" x14ac:dyDescent="0.25">
      <c r="A396" s="218"/>
      <c r="B396" s="134"/>
      <c r="C396" s="108"/>
      <c r="D396" s="59">
        <v>2026</v>
      </c>
      <c r="E396" s="2">
        <f t="shared" si="80"/>
        <v>20000</v>
      </c>
      <c r="F396" s="5">
        <v>20000</v>
      </c>
      <c r="G396" s="5">
        <v>0</v>
      </c>
      <c r="H396" s="5">
        <v>0</v>
      </c>
      <c r="I396" s="5">
        <v>0</v>
      </c>
      <c r="J396" s="147"/>
      <c r="K396" s="108"/>
    </row>
    <row r="397" spans="1:11" x14ac:dyDescent="0.25">
      <c r="A397" s="118" t="s">
        <v>85</v>
      </c>
      <c r="B397" s="121" t="s">
        <v>86</v>
      </c>
      <c r="C397" s="118" t="s">
        <v>325</v>
      </c>
      <c r="D397" s="7" t="s">
        <v>0</v>
      </c>
      <c r="E397" s="1">
        <f t="shared" si="79"/>
        <v>22113.915570000001</v>
      </c>
      <c r="F397" s="1">
        <f>SUM(F398:F403)</f>
        <v>20805.340250000001</v>
      </c>
      <c r="G397" s="1">
        <f>SUM(G398:G403)</f>
        <v>569.6</v>
      </c>
      <c r="H397" s="1">
        <f>SUM(H398:H403)</f>
        <v>0</v>
      </c>
      <c r="I397" s="1">
        <f>SUM(I398:I403)</f>
        <v>738.97532000000001</v>
      </c>
      <c r="J397" s="152" t="s">
        <v>232</v>
      </c>
      <c r="K397" s="118" t="s">
        <v>238</v>
      </c>
    </row>
    <row r="398" spans="1:11" x14ac:dyDescent="0.25">
      <c r="A398" s="119"/>
      <c r="B398" s="122"/>
      <c r="C398" s="119"/>
      <c r="D398" s="43">
        <v>2021</v>
      </c>
      <c r="E398" s="8">
        <f t="shared" ref="E398:E405" si="81">SUM(F398:I398)</f>
        <v>2207.5</v>
      </c>
      <c r="F398" s="8">
        <f>F405+F412+F419+F426+F433+F440+F447+F454+F461</f>
        <v>1942.9</v>
      </c>
      <c r="G398" s="8">
        <f>G405+G412+G419+G426+G433+G440+G447+G454+G461</f>
        <v>129</v>
      </c>
      <c r="H398" s="8">
        <f>H405+H412+H419+H426+H433+H440+H447+H454+H461</f>
        <v>0</v>
      </c>
      <c r="I398" s="8">
        <f>I405+I412+I419+I426+I433+I440+I447+I454+I461</f>
        <v>135.6</v>
      </c>
      <c r="J398" s="153"/>
      <c r="K398" s="119"/>
    </row>
    <row r="399" spans="1:11" x14ac:dyDescent="0.25">
      <c r="A399" s="119"/>
      <c r="B399" s="122"/>
      <c r="C399" s="119"/>
      <c r="D399" s="43">
        <v>2022</v>
      </c>
      <c r="E399" s="8">
        <f t="shared" si="81"/>
        <v>5616.2725100000007</v>
      </c>
      <c r="F399" s="8">
        <f t="shared" ref="F399:I403" si="82">F406+F413+F420+F427+F434+F441+F448+F455+F462</f>
        <v>5353.49719</v>
      </c>
      <c r="G399" s="8">
        <f t="shared" si="82"/>
        <v>128.1</v>
      </c>
      <c r="H399" s="8">
        <f t="shared" si="82"/>
        <v>0</v>
      </c>
      <c r="I399" s="8">
        <f t="shared" si="82"/>
        <v>134.67532</v>
      </c>
      <c r="J399" s="153"/>
      <c r="K399" s="119"/>
    </row>
    <row r="400" spans="1:11" x14ac:dyDescent="0.25">
      <c r="A400" s="119"/>
      <c r="B400" s="122"/>
      <c r="C400" s="119"/>
      <c r="D400" s="43">
        <v>2023</v>
      </c>
      <c r="E400" s="8">
        <f t="shared" si="81"/>
        <v>2958.2285700000002</v>
      </c>
      <c r="F400" s="8">
        <f t="shared" si="82"/>
        <v>2702.92857</v>
      </c>
      <c r="G400" s="8">
        <f t="shared" si="82"/>
        <v>124.5</v>
      </c>
      <c r="H400" s="8">
        <f t="shared" si="82"/>
        <v>0</v>
      </c>
      <c r="I400" s="8">
        <f t="shared" si="82"/>
        <v>130.80000000000001</v>
      </c>
      <c r="J400" s="153"/>
      <c r="K400" s="119"/>
    </row>
    <row r="401" spans="1:11" x14ac:dyDescent="0.25">
      <c r="A401" s="119"/>
      <c r="B401" s="122"/>
      <c r="C401" s="119"/>
      <c r="D401" s="43">
        <v>2024</v>
      </c>
      <c r="E401" s="8">
        <f t="shared" si="81"/>
        <v>7683.4424900000004</v>
      </c>
      <c r="F401" s="8">
        <f t="shared" si="82"/>
        <v>7541.1424900000002</v>
      </c>
      <c r="G401" s="8">
        <f t="shared" si="82"/>
        <v>65.8</v>
      </c>
      <c r="H401" s="8">
        <f t="shared" si="82"/>
        <v>0</v>
      </c>
      <c r="I401" s="8">
        <f t="shared" si="82"/>
        <v>76.5</v>
      </c>
      <c r="J401" s="153"/>
      <c r="K401" s="119"/>
    </row>
    <row r="402" spans="1:11" x14ac:dyDescent="0.25">
      <c r="A402" s="119"/>
      <c r="B402" s="122"/>
      <c r="C402" s="119"/>
      <c r="D402" s="43">
        <v>2025</v>
      </c>
      <c r="E402" s="8">
        <f t="shared" si="81"/>
        <v>1827.5360000000003</v>
      </c>
      <c r="F402" s="8">
        <f t="shared" si="82"/>
        <v>1632.4360000000001</v>
      </c>
      <c r="G402" s="8">
        <f t="shared" si="82"/>
        <v>64.400000000000006</v>
      </c>
      <c r="H402" s="8">
        <f t="shared" si="82"/>
        <v>0</v>
      </c>
      <c r="I402" s="8">
        <f t="shared" si="82"/>
        <v>130.69999999999999</v>
      </c>
      <c r="J402" s="153"/>
      <c r="K402" s="119"/>
    </row>
    <row r="403" spans="1:11" x14ac:dyDescent="0.25">
      <c r="A403" s="120"/>
      <c r="B403" s="134"/>
      <c r="C403" s="120"/>
      <c r="D403" s="61">
        <v>2026</v>
      </c>
      <c r="E403" s="8">
        <f t="shared" si="81"/>
        <v>1820.9360000000001</v>
      </c>
      <c r="F403" s="8">
        <f t="shared" si="82"/>
        <v>1632.4360000000001</v>
      </c>
      <c r="G403" s="8">
        <f t="shared" si="82"/>
        <v>57.8</v>
      </c>
      <c r="H403" s="8">
        <f t="shared" si="82"/>
        <v>0</v>
      </c>
      <c r="I403" s="8">
        <f t="shared" si="82"/>
        <v>130.69999999999999</v>
      </c>
      <c r="J403" s="143"/>
      <c r="K403" s="120"/>
    </row>
    <row r="404" spans="1:11" x14ac:dyDescent="0.25">
      <c r="A404" s="106" t="s">
        <v>87</v>
      </c>
      <c r="B404" s="112" t="s">
        <v>88</v>
      </c>
      <c r="C404" s="106" t="s">
        <v>325</v>
      </c>
      <c r="D404" s="20" t="s">
        <v>0</v>
      </c>
      <c r="E404" s="4">
        <f t="shared" si="81"/>
        <v>2950</v>
      </c>
      <c r="F404" s="4">
        <f>SUM(F405:F410)</f>
        <v>2950</v>
      </c>
      <c r="G404" s="4">
        <f>SUM(G405:G410)</f>
        <v>0</v>
      </c>
      <c r="H404" s="4">
        <f>SUM(H405:H410)</f>
        <v>0</v>
      </c>
      <c r="I404" s="4">
        <f>SUM(I405:I410)</f>
        <v>0</v>
      </c>
      <c r="J404" s="112" t="s">
        <v>239</v>
      </c>
      <c r="K404" s="207" t="s">
        <v>9</v>
      </c>
    </row>
    <row r="405" spans="1:11" x14ac:dyDescent="0.25">
      <c r="A405" s="107"/>
      <c r="B405" s="113"/>
      <c r="C405" s="107"/>
      <c r="D405" s="16">
        <v>2021</v>
      </c>
      <c r="E405" s="2">
        <f t="shared" si="81"/>
        <v>450</v>
      </c>
      <c r="F405" s="2">
        <v>450</v>
      </c>
      <c r="G405" s="2">
        <v>0</v>
      </c>
      <c r="H405" s="2">
        <v>0</v>
      </c>
      <c r="I405" s="2">
        <v>0</v>
      </c>
      <c r="J405" s="113"/>
      <c r="K405" s="208"/>
    </row>
    <row r="406" spans="1:11" x14ac:dyDescent="0.25">
      <c r="A406" s="107"/>
      <c r="B406" s="113"/>
      <c r="C406" s="107"/>
      <c r="D406" s="16">
        <v>2022</v>
      </c>
      <c r="E406" s="2">
        <f t="shared" ref="E406:E411" si="83">SUM(F406:I406)</f>
        <v>500</v>
      </c>
      <c r="F406" s="2">
        <v>500</v>
      </c>
      <c r="G406" s="2">
        <v>0</v>
      </c>
      <c r="H406" s="2">
        <v>0</v>
      </c>
      <c r="I406" s="2">
        <v>0</v>
      </c>
      <c r="J406" s="113"/>
      <c r="K406" s="208"/>
    </row>
    <row r="407" spans="1:11" x14ac:dyDescent="0.25">
      <c r="A407" s="107"/>
      <c r="B407" s="113"/>
      <c r="C407" s="107"/>
      <c r="D407" s="16">
        <v>2023</v>
      </c>
      <c r="E407" s="2">
        <f t="shared" si="83"/>
        <v>500</v>
      </c>
      <c r="F407" s="2">
        <v>500</v>
      </c>
      <c r="G407" s="2">
        <v>0</v>
      </c>
      <c r="H407" s="2">
        <v>0</v>
      </c>
      <c r="I407" s="2">
        <v>0</v>
      </c>
      <c r="J407" s="113"/>
      <c r="K407" s="208"/>
    </row>
    <row r="408" spans="1:11" x14ac:dyDescent="0.25">
      <c r="A408" s="107"/>
      <c r="B408" s="113"/>
      <c r="C408" s="107"/>
      <c r="D408" s="16">
        <v>2024</v>
      </c>
      <c r="E408" s="2">
        <f t="shared" si="83"/>
        <v>500</v>
      </c>
      <c r="F408" s="2">
        <v>500</v>
      </c>
      <c r="G408" s="2">
        <v>0</v>
      </c>
      <c r="H408" s="2">
        <v>0</v>
      </c>
      <c r="I408" s="2">
        <v>0</v>
      </c>
      <c r="J408" s="113"/>
      <c r="K408" s="208"/>
    </row>
    <row r="409" spans="1:11" x14ac:dyDescent="0.25">
      <c r="A409" s="107"/>
      <c r="B409" s="113"/>
      <c r="C409" s="107"/>
      <c r="D409" s="16">
        <v>2025</v>
      </c>
      <c r="E409" s="2">
        <f t="shared" si="83"/>
        <v>500</v>
      </c>
      <c r="F409" s="2">
        <v>500</v>
      </c>
      <c r="G409" s="2">
        <v>0</v>
      </c>
      <c r="H409" s="2">
        <v>0</v>
      </c>
      <c r="I409" s="2">
        <v>0</v>
      </c>
      <c r="J409" s="113"/>
      <c r="K409" s="208"/>
    </row>
    <row r="410" spans="1:11" x14ac:dyDescent="0.25">
      <c r="A410" s="108"/>
      <c r="B410" s="134"/>
      <c r="C410" s="108"/>
      <c r="D410" s="59">
        <v>2026</v>
      </c>
      <c r="E410" s="2">
        <f t="shared" si="83"/>
        <v>500</v>
      </c>
      <c r="F410" s="2">
        <v>500</v>
      </c>
      <c r="G410" s="2">
        <v>0</v>
      </c>
      <c r="H410" s="2">
        <v>0</v>
      </c>
      <c r="I410" s="2">
        <v>0</v>
      </c>
      <c r="J410" s="134"/>
      <c r="K410" s="209"/>
    </row>
    <row r="411" spans="1:11" x14ac:dyDescent="0.25">
      <c r="A411" s="106" t="s">
        <v>89</v>
      </c>
      <c r="B411" s="112" t="s">
        <v>90</v>
      </c>
      <c r="C411" s="106">
        <v>2021</v>
      </c>
      <c r="D411" s="20" t="s">
        <v>0</v>
      </c>
      <c r="E411" s="4">
        <f t="shared" si="83"/>
        <v>84.4</v>
      </c>
      <c r="F411" s="4">
        <f>SUM(F412:F417)</f>
        <v>84.4</v>
      </c>
      <c r="G411" s="4">
        <f>SUM(G412:G417)</f>
        <v>0</v>
      </c>
      <c r="H411" s="4">
        <f>SUM(H412:H417)</f>
        <v>0</v>
      </c>
      <c r="I411" s="4">
        <f>SUM(I412:I417)</f>
        <v>0</v>
      </c>
      <c r="J411" s="112" t="s">
        <v>284</v>
      </c>
      <c r="K411" s="207" t="s">
        <v>9</v>
      </c>
    </row>
    <row r="412" spans="1:11" x14ac:dyDescent="0.25">
      <c r="A412" s="107"/>
      <c r="B412" s="113"/>
      <c r="C412" s="107"/>
      <c r="D412" s="55">
        <v>2021</v>
      </c>
      <c r="E412" s="2">
        <f t="shared" ref="E412:E419" si="84">SUM(F412:I412)</f>
        <v>84.4</v>
      </c>
      <c r="F412" s="2">
        <v>84.4</v>
      </c>
      <c r="G412" s="2">
        <v>0</v>
      </c>
      <c r="H412" s="2">
        <v>0</v>
      </c>
      <c r="I412" s="2">
        <v>0</v>
      </c>
      <c r="J412" s="113"/>
      <c r="K412" s="208"/>
    </row>
    <row r="413" spans="1:11" x14ac:dyDescent="0.25">
      <c r="A413" s="107"/>
      <c r="B413" s="113"/>
      <c r="C413" s="107"/>
      <c r="D413" s="55">
        <v>2022</v>
      </c>
      <c r="E413" s="2">
        <f t="shared" si="84"/>
        <v>0</v>
      </c>
      <c r="F413" s="2">
        <v>0</v>
      </c>
      <c r="G413" s="2">
        <v>0</v>
      </c>
      <c r="H413" s="2">
        <v>0</v>
      </c>
      <c r="I413" s="2">
        <v>0</v>
      </c>
      <c r="J413" s="113"/>
      <c r="K413" s="208"/>
    </row>
    <row r="414" spans="1:11" x14ac:dyDescent="0.25">
      <c r="A414" s="107"/>
      <c r="B414" s="113"/>
      <c r="C414" s="107"/>
      <c r="D414" s="55">
        <v>2023</v>
      </c>
      <c r="E414" s="2">
        <f t="shared" si="84"/>
        <v>0</v>
      </c>
      <c r="F414" s="2">
        <v>0</v>
      </c>
      <c r="G414" s="2">
        <v>0</v>
      </c>
      <c r="H414" s="2">
        <v>0</v>
      </c>
      <c r="I414" s="2">
        <v>0</v>
      </c>
      <c r="J414" s="113"/>
      <c r="K414" s="208"/>
    </row>
    <row r="415" spans="1:11" x14ac:dyDescent="0.25">
      <c r="A415" s="107"/>
      <c r="B415" s="113"/>
      <c r="C415" s="107"/>
      <c r="D415" s="55">
        <v>2024</v>
      </c>
      <c r="E415" s="2">
        <f t="shared" si="84"/>
        <v>0</v>
      </c>
      <c r="F415" s="2">
        <v>0</v>
      </c>
      <c r="G415" s="2">
        <v>0</v>
      </c>
      <c r="H415" s="2">
        <v>0</v>
      </c>
      <c r="I415" s="2">
        <v>0</v>
      </c>
      <c r="J415" s="113"/>
      <c r="K415" s="208"/>
    </row>
    <row r="416" spans="1:11" x14ac:dyDescent="0.25">
      <c r="A416" s="107"/>
      <c r="B416" s="113"/>
      <c r="C416" s="107"/>
      <c r="D416" s="55">
        <v>2025</v>
      </c>
      <c r="E416" s="2">
        <f t="shared" si="84"/>
        <v>0</v>
      </c>
      <c r="F416" s="2">
        <v>0</v>
      </c>
      <c r="G416" s="2">
        <v>0</v>
      </c>
      <c r="H416" s="2">
        <v>0</v>
      </c>
      <c r="I416" s="2">
        <v>0</v>
      </c>
      <c r="J416" s="113"/>
      <c r="K416" s="208"/>
    </row>
    <row r="417" spans="1:11" x14ac:dyDescent="0.25">
      <c r="A417" s="108"/>
      <c r="B417" s="134"/>
      <c r="C417" s="108"/>
      <c r="D417" s="59">
        <v>2026</v>
      </c>
      <c r="E417" s="2">
        <f t="shared" si="84"/>
        <v>0</v>
      </c>
      <c r="F417" s="2">
        <v>0</v>
      </c>
      <c r="G417" s="2">
        <v>0</v>
      </c>
      <c r="H417" s="2">
        <v>0</v>
      </c>
      <c r="I417" s="2">
        <v>0</v>
      </c>
      <c r="J417" s="134"/>
      <c r="K417" s="209"/>
    </row>
    <row r="418" spans="1:11" x14ac:dyDescent="0.25">
      <c r="A418" s="106" t="s">
        <v>390</v>
      </c>
      <c r="B418" s="112" t="s">
        <v>91</v>
      </c>
      <c r="C418" s="106" t="s">
        <v>43</v>
      </c>
      <c r="D418" s="20" t="s">
        <v>0</v>
      </c>
      <c r="E418" s="4">
        <f t="shared" si="84"/>
        <v>380</v>
      </c>
      <c r="F418" s="4">
        <f>SUM(F419:F424)</f>
        <v>380</v>
      </c>
      <c r="G418" s="4">
        <f>SUM(G419:G424)</f>
        <v>0</v>
      </c>
      <c r="H418" s="4">
        <f>SUM(H419:H424)</f>
        <v>0</v>
      </c>
      <c r="I418" s="4">
        <f>SUM(I419:I424)</f>
        <v>0</v>
      </c>
      <c r="J418" s="112" t="s">
        <v>240</v>
      </c>
      <c r="K418" s="207" t="s">
        <v>9</v>
      </c>
    </row>
    <row r="419" spans="1:11" x14ac:dyDescent="0.25">
      <c r="A419" s="107"/>
      <c r="B419" s="113"/>
      <c r="C419" s="107"/>
      <c r="D419" s="55">
        <v>2021</v>
      </c>
      <c r="E419" s="2">
        <f t="shared" si="84"/>
        <v>180</v>
      </c>
      <c r="F419" s="2">
        <v>180</v>
      </c>
      <c r="G419" s="2">
        <v>0</v>
      </c>
      <c r="H419" s="2">
        <v>0</v>
      </c>
      <c r="I419" s="2">
        <v>0</v>
      </c>
      <c r="J419" s="113"/>
      <c r="K419" s="208"/>
    </row>
    <row r="420" spans="1:11" x14ac:dyDescent="0.25">
      <c r="A420" s="107"/>
      <c r="B420" s="113"/>
      <c r="C420" s="107"/>
      <c r="D420" s="55">
        <v>2022</v>
      </c>
      <c r="E420" s="2">
        <f t="shared" ref="E420:E425" si="85">SUM(F420:I420)</f>
        <v>200</v>
      </c>
      <c r="F420" s="2">
        <v>200</v>
      </c>
      <c r="G420" s="2">
        <v>0</v>
      </c>
      <c r="H420" s="2">
        <v>0</v>
      </c>
      <c r="I420" s="2">
        <v>0</v>
      </c>
      <c r="J420" s="113"/>
      <c r="K420" s="208"/>
    </row>
    <row r="421" spans="1:11" x14ac:dyDescent="0.25">
      <c r="A421" s="107"/>
      <c r="B421" s="113"/>
      <c r="C421" s="107"/>
      <c r="D421" s="55">
        <v>2023</v>
      </c>
      <c r="E421" s="2">
        <f t="shared" si="85"/>
        <v>0</v>
      </c>
      <c r="F421" s="2">
        <v>0</v>
      </c>
      <c r="G421" s="2">
        <v>0</v>
      </c>
      <c r="H421" s="2">
        <v>0</v>
      </c>
      <c r="I421" s="2">
        <v>0</v>
      </c>
      <c r="J421" s="113"/>
      <c r="K421" s="208"/>
    </row>
    <row r="422" spans="1:11" x14ac:dyDescent="0.25">
      <c r="A422" s="107"/>
      <c r="B422" s="113"/>
      <c r="C422" s="107"/>
      <c r="D422" s="55">
        <v>2024</v>
      </c>
      <c r="E422" s="2">
        <f t="shared" si="85"/>
        <v>0</v>
      </c>
      <c r="F422" s="2">
        <v>0</v>
      </c>
      <c r="G422" s="2">
        <v>0</v>
      </c>
      <c r="H422" s="2">
        <v>0</v>
      </c>
      <c r="I422" s="2">
        <v>0</v>
      </c>
      <c r="J422" s="113"/>
      <c r="K422" s="208"/>
    </row>
    <row r="423" spans="1:11" x14ac:dyDescent="0.25">
      <c r="A423" s="107"/>
      <c r="B423" s="113"/>
      <c r="C423" s="107"/>
      <c r="D423" s="55">
        <v>2025</v>
      </c>
      <c r="E423" s="2">
        <f t="shared" si="85"/>
        <v>0</v>
      </c>
      <c r="F423" s="2">
        <v>0</v>
      </c>
      <c r="G423" s="2">
        <v>0</v>
      </c>
      <c r="H423" s="2">
        <v>0</v>
      </c>
      <c r="I423" s="2">
        <v>0</v>
      </c>
      <c r="J423" s="113"/>
      <c r="K423" s="208"/>
    </row>
    <row r="424" spans="1:11" x14ac:dyDescent="0.25">
      <c r="A424" s="108"/>
      <c r="B424" s="134"/>
      <c r="C424" s="108"/>
      <c r="D424" s="59">
        <v>2026</v>
      </c>
      <c r="E424" s="2">
        <f t="shared" si="85"/>
        <v>0</v>
      </c>
      <c r="F424" s="2">
        <v>0</v>
      </c>
      <c r="G424" s="2">
        <v>0</v>
      </c>
      <c r="H424" s="2">
        <v>0</v>
      </c>
      <c r="I424" s="2">
        <v>0</v>
      </c>
      <c r="J424" s="134"/>
      <c r="K424" s="209"/>
    </row>
    <row r="425" spans="1:11" x14ac:dyDescent="0.25">
      <c r="A425" s="210" t="s">
        <v>391</v>
      </c>
      <c r="B425" s="213" t="s">
        <v>92</v>
      </c>
      <c r="C425" s="106">
        <v>2021</v>
      </c>
      <c r="D425" s="20" t="s">
        <v>0</v>
      </c>
      <c r="E425" s="4">
        <f t="shared" si="85"/>
        <v>88.2</v>
      </c>
      <c r="F425" s="4">
        <f>SUM(F426:F431)</f>
        <v>88.2</v>
      </c>
      <c r="G425" s="4">
        <f>SUM(G426:G431)</f>
        <v>0</v>
      </c>
      <c r="H425" s="4">
        <f>SUM(H426:H431)</f>
        <v>0</v>
      </c>
      <c r="I425" s="4">
        <f>SUM(I426:I431)</f>
        <v>0</v>
      </c>
      <c r="J425" s="112" t="s">
        <v>285</v>
      </c>
      <c r="K425" s="207" t="s">
        <v>9</v>
      </c>
    </row>
    <row r="426" spans="1:11" x14ac:dyDescent="0.25">
      <c r="A426" s="211"/>
      <c r="B426" s="214"/>
      <c r="C426" s="107"/>
      <c r="D426" s="55">
        <v>2021</v>
      </c>
      <c r="E426" s="2">
        <f>SUM(F426:I426)</f>
        <v>88.2</v>
      </c>
      <c r="F426" s="2">
        <v>88.2</v>
      </c>
      <c r="G426" s="5">
        <v>0</v>
      </c>
      <c r="H426" s="5">
        <v>0</v>
      </c>
      <c r="I426" s="5">
        <v>0</v>
      </c>
      <c r="J426" s="113"/>
      <c r="K426" s="208"/>
    </row>
    <row r="427" spans="1:11" x14ac:dyDescent="0.25">
      <c r="A427" s="211"/>
      <c r="B427" s="214"/>
      <c r="C427" s="107"/>
      <c r="D427" s="55">
        <v>2022</v>
      </c>
      <c r="E427" s="2">
        <f t="shared" ref="E427:E432" si="86">SUM(F427:I427)</f>
        <v>0</v>
      </c>
      <c r="F427" s="2">
        <v>0</v>
      </c>
      <c r="G427" s="5">
        <v>0</v>
      </c>
      <c r="H427" s="5">
        <v>0</v>
      </c>
      <c r="I427" s="5">
        <v>0</v>
      </c>
      <c r="J427" s="113"/>
      <c r="K427" s="208"/>
    </row>
    <row r="428" spans="1:11" x14ac:dyDescent="0.25">
      <c r="A428" s="211"/>
      <c r="B428" s="214"/>
      <c r="C428" s="107"/>
      <c r="D428" s="55">
        <v>2023</v>
      </c>
      <c r="E428" s="2">
        <f t="shared" si="86"/>
        <v>0</v>
      </c>
      <c r="F428" s="2">
        <v>0</v>
      </c>
      <c r="G428" s="5">
        <v>0</v>
      </c>
      <c r="H428" s="5">
        <v>0</v>
      </c>
      <c r="I428" s="5">
        <v>0</v>
      </c>
      <c r="J428" s="113"/>
      <c r="K428" s="208"/>
    </row>
    <row r="429" spans="1:11" x14ac:dyDescent="0.25">
      <c r="A429" s="211"/>
      <c r="B429" s="214"/>
      <c r="C429" s="107"/>
      <c r="D429" s="55">
        <v>2024</v>
      </c>
      <c r="E429" s="2">
        <f t="shared" si="86"/>
        <v>0</v>
      </c>
      <c r="F429" s="2">
        <v>0</v>
      </c>
      <c r="G429" s="5">
        <v>0</v>
      </c>
      <c r="H429" s="5">
        <v>0</v>
      </c>
      <c r="I429" s="5">
        <v>0</v>
      </c>
      <c r="J429" s="113"/>
      <c r="K429" s="208"/>
    </row>
    <row r="430" spans="1:11" x14ac:dyDescent="0.25">
      <c r="A430" s="211"/>
      <c r="B430" s="214"/>
      <c r="C430" s="107"/>
      <c r="D430" s="55">
        <v>2025</v>
      </c>
      <c r="E430" s="2">
        <f t="shared" si="86"/>
        <v>0</v>
      </c>
      <c r="F430" s="2">
        <v>0</v>
      </c>
      <c r="G430" s="5">
        <v>0</v>
      </c>
      <c r="H430" s="5">
        <v>0</v>
      </c>
      <c r="I430" s="5">
        <v>0</v>
      </c>
      <c r="J430" s="113"/>
      <c r="K430" s="208"/>
    </row>
    <row r="431" spans="1:11" x14ac:dyDescent="0.25">
      <c r="A431" s="212"/>
      <c r="B431" s="134"/>
      <c r="C431" s="108"/>
      <c r="D431" s="59">
        <v>2026</v>
      </c>
      <c r="E431" s="2">
        <f t="shared" si="86"/>
        <v>0</v>
      </c>
      <c r="F431" s="2">
        <v>0</v>
      </c>
      <c r="G431" s="5">
        <v>0</v>
      </c>
      <c r="H431" s="5">
        <v>0</v>
      </c>
      <c r="I431" s="5">
        <v>0</v>
      </c>
      <c r="J431" s="134"/>
      <c r="K431" s="209"/>
    </row>
    <row r="432" spans="1:11" x14ac:dyDescent="0.25">
      <c r="A432" s="106" t="s">
        <v>387</v>
      </c>
      <c r="B432" s="112" t="s">
        <v>93</v>
      </c>
      <c r="C432" s="106" t="s">
        <v>325</v>
      </c>
      <c r="D432" s="20" t="s">
        <v>0</v>
      </c>
      <c r="E432" s="4">
        <f t="shared" si="86"/>
        <v>2057.10446</v>
      </c>
      <c r="F432" s="4">
        <f>SUM(F433:F438)</f>
        <v>748.5291400000001</v>
      </c>
      <c r="G432" s="4">
        <f>SUM(G433:G438)</f>
        <v>569.6</v>
      </c>
      <c r="H432" s="4">
        <f>SUM(H433:H438)</f>
        <v>0</v>
      </c>
      <c r="I432" s="4">
        <f>SUM(I433:I438)</f>
        <v>738.97532000000001</v>
      </c>
      <c r="J432" s="112" t="s">
        <v>344</v>
      </c>
      <c r="K432" s="106" t="s">
        <v>241</v>
      </c>
    </row>
    <row r="433" spans="1:11" x14ac:dyDescent="0.25">
      <c r="A433" s="107"/>
      <c r="B433" s="215"/>
      <c r="C433" s="107"/>
      <c r="D433" s="55">
        <v>2021</v>
      </c>
      <c r="E433" s="2">
        <f>SUM(F433:I433)</f>
        <v>398.9</v>
      </c>
      <c r="F433" s="2">
        <v>134.30000000000001</v>
      </c>
      <c r="G433" s="2">
        <v>129</v>
      </c>
      <c r="H433" s="2">
        <v>0</v>
      </c>
      <c r="I433" s="2">
        <v>135.6</v>
      </c>
      <c r="J433" s="113"/>
      <c r="K433" s="107"/>
    </row>
    <row r="434" spans="1:11" x14ac:dyDescent="0.25">
      <c r="A434" s="107"/>
      <c r="B434" s="215"/>
      <c r="C434" s="107"/>
      <c r="D434" s="55">
        <v>2022</v>
      </c>
      <c r="E434" s="2">
        <f t="shared" ref="E434:E439" si="87">SUM(F434:I434)</f>
        <v>396.10389000000004</v>
      </c>
      <c r="F434" s="2">
        <v>133.32857000000001</v>
      </c>
      <c r="G434" s="2">
        <v>128.1</v>
      </c>
      <c r="H434" s="2">
        <v>0</v>
      </c>
      <c r="I434" s="2">
        <v>134.67532</v>
      </c>
      <c r="J434" s="113"/>
      <c r="K434" s="107"/>
    </row>
    <row r="435" spans="1:11" x14ac:dyDescent="0.25">
      <c r="A435" s="107"/>
      <c r="B435" s="215"/>
      <c r="C435" s="107"/>
      <c r="D435" s="55">
        <v>2023</v>
      </c>
      <c r="E435" s="2">
        <f t="shared" si="87"/>
        <v>388.62857000000002</v>
      </c>
      <c r="F435" s="2">
        <v>133.32857000000001</v>
      </c>
      <c r="G435" s="2">
        <v>124.5</v>
      </c>
      <c r="H435" s="2">
        <v>0</v>
      </c>
      <c r="I435" s="2">
        <v>130.80000000000001</v>
      </c>
      <c r="J435" s="113"/>
      <c r="K435" s="107"/>
    </row>
    <row r="436" spans="1:11" x14ac:dyDescent="0.25">
      <c r="A436" s="107"/>
      <c r="B436" s="215"/>
      <c r="C436" s="107"/>
      <c r="D436" s="86">
        <v>2024</v>
      </c>
      <c r="E436" s="2">
        <f t="shared" si="87"/>
        <v>225</v>
      </c>
      <c r="F436" s="72">
        <v>82.7</v>
      </c>
      <c r="G436" s="72">
        <v>65.8</v>
      </c>
      <c r="H436" s="2">
        <v>0</v>
      </c>
      <c r="I436" s="2">
        <v>76.5</v>
      </c>
      <c r="J436" s="113"/>
      <c r="K436" s="107"/>
    </row>
    <row r="437" spans="1:11" x14ac:dyDescent="0.25">
      <c r="A437" s="107"/>
      <c r="B437" s="215"/>
      <c r="C437" s="107"/>
      <c r="D437" s="86">
        <v>2025</v>
      </c>
      <c r="E437" s="2">
        <f t="shared" si="87"/>
        <v>327.536</v>
      </c>
      <c r="F437" s="72">
        <v>132.43600000000001</v>
      </c>
      <c r="G437" s="72">
        <v>64.400000000000006</v>
      </c>
      <c r="H437" s="2">
        <v>0</v>
      </c>
      <c r="I437" s="2">
        <v>130.69999999999999</v>
      </c>
      <c r="J437" s="113"/>
      <c r="K437" s="107"/>
    </row>
    <row r="438" spans="1:11" x14ac:dyDescent="0.25">
      <c r="A438" s="108"/>
      <c r="B438" s="134"/>
      <c r="C438" s="108"/>
      <c r="D438" s="86">
        <v>2026</v>
      </c>
      <c r="E438" s="2">
        <f>SUM(F438:I438)</f>
        <v>320.93599999999998</v>
      </c>
      <c r="F438" s="72">
        <v>132.43600000000001</v>
      </c>
      <c r="G438" s="72">
        <v>57.8</v>
      </c>
      <c r="H438" s="2">
        <v>0</v>
      </c>
      <c r="I438" s="2">
        <v>130.69999999999999</v>
      </c>
      <c r="J438" s="136"/>
      <c r="K438" s="108"/>
    </row>
    <row r="439" spans="1:11" x14ac:dyDescent="0.25">
      <c r="A439" s="106" t="s">
        <v>388</v>
      </c>
      <c r="B439" s="112" t="s">
        <v>94</v>
      </c>
      <c r="C439" s="106" t="s">
        <v>36</v>
      </c>
      <c r="D439" s="20" t="s">
        <v>0</v>
      </c>
      <c r="E439" s="4">
        <f t="shared" si="87"/>
        <v>239.30637999999999</v>
      </c>
      <c r="F439" s="4">
        <f>SUM(F440:F445)</f>
        <v>239.30637999999999</v>
      </c>
      <c r="G439" s="4">
        <f>SUM(G440:G445)</f>
        <v>0</v>
      </c>
      <c r="H439" s="4">
        <f>SUM(H440:H445)</f>
        <v>0</v>
      </c>
      <c r="I439" s="4">
        <f>SUM(I440:I445)</f>
        <v>0</v>
      </c>
      <c r="J439" s="112" t="s">
        <v>242</v>
      </c>
      <c r="K439" s="106" t="s">
        <v>243</v>
      </c>
    </row>
    <row r="440" spans="1:11" x14ac:dyDescent="0.25">
      <c r="A440" s="107"/>
      <c r="B440" s="190"/>
      <c r="C440" s="107"/>
      <c r="D440" s="55">
        <v>2021</v>
      </c>
      <c r="E440" s="2">
        <f>SUM(F440:I440)</f>
        <v>106</v>
      </c>
      <c r="F440" s="2">
        <v>106</v>
      </c>
      <c r="G440" s="2">
        <v>0</v>
      </c>
      <c r="H440" s="2">
        <v>0</v>
      </c>
      <c r="I440" s="2">
        <v>0</v>
      </c>
      <c r="J440" s="113"/>
      <c r="K440" s="107"/>
    </row>
    <row r="441" spans="1:11" x14ac:dyDescent="0.25">
      <c r="A441" s="107"/>
      <c r="B441" s="190"/>
      <c r="C441" s="107"/>
      <c r="D441" s="55">
        <v>2022</v>
      </c>
      <c r="E441" s="2">
        <f t="shared" ref="E441:E446" si="88">SUM(F441:I441)</f>
        <v>63.706380000000003</v>
      </c>
      <c r="F441" s="2">
        <v>63.706380000000003</v>
      </c>
      <c r="G441" s="2">
        <v>0</v>
      </c>
      <c r="H441" s="2">
        <v>0</v>
      </c>
      <c r="I441" s="2">
        <v>0</v>
      </c>
      <c r="J441" s="113"/>
      <c r="K441" s="107"/>
    </row>
    <row r="442" spans="1:11" x14ac:dyDescent="0.25">
      <c r="A442" s="107"/>
      <c r="B442" s="190"/>
      <c r="C442" s="107"/>
      <c r="D442" s="55">
        <v>2023</v>
      </c>
      <c r="E442" s="2">
        <f t="shared" si="88"/>
        <v>69.599999999999994</v>
      </c>
      <c r="F442" s="2">
        <v>69.599999999999994</v>
      </c>
      <c r="G442" s="2">
        <v>0</v>
      </c>
      <c r="H442" s="2">
        <v>0</v>
      </c>
      <c r="I442" s="2">
        <v>0</v>
      </c>
      <c r="J442" s="113"/>
      <c r="K442" s="107"/>
    </row>
    <row r="443" spans="1:11" x14ac:dyDescent="0.25">
      <c r="A443" s="107"/>
      <c r="B443" s="190"/>
      <c r="C443" s="107"/>
      <c r="D443" s="55">
        <v>2024</v>
      </c>
      <c r="E443" s="2">
        <f t="shared" si="88"/>
        <v>0</v>
      </c>
      <c r="F443" s="2">
        <v>0</v>
      </c>
      <c r="G443" s="2">
        <v>0</v>
      </c>
      <c r="H443" s="2">
        <v>0</v>
      </c>
      <c r="I443" s="2">
        <v>0</v>
      </c>
      <c r="J443" s="113"/>
      <c r="K443" s="107"/>
    </row>
    <row r="444" spans="1:11" x14ac:dyDescent="0.25">
      <c r="A444" s="107"/>
      <c r="B444" s="190"/>
      <c r="C444" s="107"/>
      <c r="D444" s="55">
        <v>2025</v>
      </c>
      <c r="E444" s="2">
        <f t="shared" si="88"/>
        <v>0</v>
      </c>
      <c r="F444" s="2">
        <v>0</v>
      </c>
      <c r="G444" s="2">
        <v>0</v>
      </c>
      <c r="H444" s="2">
        <v>0</v>
      </c>
      <c r="I444" s="2">
        <v>0</v>
      </c>
      <c r="J444" s="113"/>
      <c r="K444" s="107"/>
    </row>
    <row r="445" spans="1:11" x14ac:dyDescent="0.25">
      <c r="A445" s="108"/>
      <c r="B445" s="134"/>
      <c r="C445" s="108"/>
      <c r="D445" s="59">
        <v>2026</v>
      </c>
      <c r="E445" s="2">
        <f t="shared" si="88"/>
        <v>0</v>
      </c>
      <c r="F445" s="2">
        <v>0</v>
      </c>
      <c r="G445" s="2">
        <v>0</v>
      </c>
      <c r="H445" s="2">
        <v>0</v>
      </c>
      <c r="I445" s="2">
        <v>0</v>
      </c>
      <c r="J445" s="136"/>
      <c r="K445" s="108"/>
    </row>
    <row r="446" spans="1:11" x14ac:dyDescent="0.25">
      <c r="A446" s="106" t="s">
        <v>389</v>
      </c>
      <c r="B446" s="112" t="s">
        <v>95</v>
      </c>
      <c r="C446" s="106" t="s">
        <v>325</v>
      </c>
      <c r="D446" s="20" t="s">
        <v>0</v>
      </c>
      <c r="E446" s="4">
        <f t="shared" si="88"/>
        <v>6000</v>
      </c>
      <c r="F446" s="4">
        <f>SUM(F447:F452)</f>
        <v>6000</v>
      </c>
      <c r="G446" s="4">
        <f>SUM(G447:G452)</f>
        <v>0</v>
      </c>
      <c r="H446" s="4">
        <f>SUM(H447:H452)</f>
        <v>0</v>
      </c>
      <c r="I446" s="4">
        <f>SUM(I447:I452)</f>
        <v>0</v>
      </c>
      <c r="J446" s="112" t="s">
        <v>355</v>
      </c>
      <c r="K446" s="106" t="s">
        <v>228</v>
      </c>
    </row>
    <row r="447" spans="1:11" x14ac:dyDescent="0.25">
      <c r="A447" s="107"/>
      <c r="B447" s="113"/>
      <c r="C447" s="107"/>
      <c r="D447" s="55">
        <v>2021</v>
      </c>
      <c r="E447" s="2">
        <f>SUM(F447:I447)</f>
        <v>900</v>
      </c>
      <c r="F447" s="2">
        <v>900</v>
      </c>
      <c r="G447" s="2">
        <v>0</v>
      </c>
      <c r="H447" s="2">
        <v>0</v>
      </c>
      <c r="I447" s="2">
        <v>0</v>
      </c>
      <c r="J447" s="113"/>
      <c r="K447" s="107"/>
    </row>
    <row r="448" spans="1:11" x14ac:dyDescent="0.25">
      <c r="A448" s="107"/>
      <c r="B448" s="113"/>
      <c r="C448" s="107"/>
      <c r="D448" s="55">
        <v>2022</v>
      </c>
      <c r="E448" s="2">
        <f t="shared" ref="E448:E453" si="89">SUM(F448:I448)</f>
        <v>1100</v>
      </c>
      <c r="F448" s="2">
        <v>1100</v>
      </c>
      <c r="G448" s="2">
        <v>0</v>
      </c>
      <c r="H448" s="2">
        <v>0</v>
      </c>
      <c r="I448" s="2">
        <v>0</v>
      </c>
      <c r="J448" s="113"/>
      <c r="K448" s="107"/>
    </row>
    <row r="449" spans="1:11" x14ac:dyDescent="0.25">
      <c r="A449" s="107"/>
      <c r="B449" s="113"/>
      <c r="C449" s="107"/>
      <c r="D449" s="55">
        <v>2023</v>
      </c>
      <c r="E449" s="2">
        <f t="shared" si="89"/>
        <v>1000</v>
      </c>
      <c r="F449" s="2">
        <v>1000</v>
      </c>
      <c r="G449" s="2">
        <v>0</v>
      </c>
      <c r="H449" s="2">
        <v>0</v>
      </c>
      <c r="I449" s="2">
        <v>0</v>
      </c>
      <c r="J449" s="113"/>
      <c r="K449" s="107"/>
    </row>
    <row r="450" spans="1:11" x14ac:dyDescent="0.25">
      <c r="A450" s="107"/>
      <c r="B450" s="113"/>
      <c r="C450" s="107"/>
      <c r="D450" s="55">
        <v>2024</v>
      </c>
      <c r="E450" s="2">
        <f t="shared" si="89"/>
        <v>1000</v>
      </c>
      <c r="F450" s="2">
        <v>1000</v>
      </c>
      <c r="G450" s="2">
        <v>0</v>
      </c>
      <c r="H450" s="2">
        <v>0</v>
      </c>
      <c r="I450" s="2">
        <v>0</v>
      </c>
      <c r="J450" s="113"/>
      <c r="K450" s="107"/>
    </row>
    <row r="451" spans="1:11" x14ac:dyDescent="0.25">
      <c r="A451" s="107"/>
      <c r="B451" s="113"/>
      <c r="C451" s="107"/>
      <c r="D451" s="55">
        <v>2025</v>
      </c>
      <c r="E451" s="2">
        <f t="shared" si="89"/>
        <v>1000</v>
      </c>
      <c r="F451" s="2">
        <v>1000</v>
      </c>
      <c r="G451" s="2">
        <v>0</v>
      </c>
      <c r="H451" s="2">
        <v>0</v>
      </c>
      <c r="I451" s="2">
        <v>0</v>
      </c>
      <c r="J451" s="113"/>
      <c r="K451" s="107"/>
    </row>
    <row r="452" spans="1:11" x14ac:dyDescent="0.25">
      <c r="A452" s="108"/>
      <c r="B452" s="134"/>
      <c r="C452" s="108"/>
      <c r="D452" s="59">
        <v>2026</v>
      </c>
      <c r="E452" s="2">
        <f t="shared" si="89"/>
        <v>1000</v>
      </c>
      <c r="F452" s="2">
        <v>1000</v>
      </c>
      <c r="G452" s="2">
        <v>0</v>
      </c>
      <c r="H452" s="2">
        <v>0</v>
      </c>
      <c r="I452" s="2">
        <v>0</v>
      </c>
      <c r="J452" s="136"/>
      <c r="K452" s="108"/>
    </row>
    <row r="453" spans="1:11" x14ac:dyDescent="0.25">
      <c r="A453" s="191" t="s">
        <v>384</v>
      </c>
      <c r="B453" s="200" t="s">
        <v>96</v>
      </c>
      <c r="C453" s="191" t="s">
        <v>14</v>
      </c>
      <c r="D453" s="77" t="s">
        <v>0</v>
      </c>
      <c r="E453" s="78">
        <f t="shared" si="89"/>
        <v>5412.1514299999999</v>
      </c>
      <c r="F453" s="78">
        <f>SUM(F454:F459)</f>
        <v>5412.1514299999999</v>
      </c>
      <c r="G453" s="78">
        <f>SUM(G454:G459)</f>
        <v>0</v>
      </c>
      <c r="H453" s="78">
        <f>SUM(H454:H459)</f>
        <v>0</v>
      </c>
      <c r="I453" s="78">
        <f>SUM(I454:I459)</f>
        <v>0</v>
      </c>
      <c r="J453" s="194" t="s">
        <v>385</v>
      </c>
      <c r="K453" s="191" t="s">
        <v>244</v>
      </c>
    </row>
    <row r="454" spans="1:11" x14ac:dyDescent="0.25">
      <c r="A454" s="192"/>
      <c r="B454" s="201"/>
      <c r="C454" s="192"/>
      <c r="D454" s="79">
        <v>2021</v>
      </c>
      <c r="E454" s="80">
        <f t="shared" ref="E454:E475" si="90">SUM(F454:I454)</f>
        <v>0</v>
      </c>
      <c r="F454" s="80">
        <v>0</v>
      </c>
      <c r="G454" s="80">
        <v>0</v>
      </c>
      <c r="H454" s="80">
        <v>0</v>
      </c>
      <c r="I454" s="80">
        <v>0</v>
      </c>
      <c r="J454" s="195"/>
      <c r="K454" s="192"/>
    </row>
    <row r="455" spans="1:11" x14ac:dyDescent="0.25">
      <c r="A455" s="192"/>
      <c r="B455" s="201"/>
      <c r="C455" s="192"/>
      <c r="D455" s="79">
        <v>2022</v>
      </c>
      <c r="E455" s="80">
        <f t="shared" si="90"/>
        <v>3356.4622399999998</v>
      </c>
      <c r="F455" s="80">
        <f>1846.46224+1310+200</f>
        <v>3356.4622399999998</v>
      </c>
      <c r="G455" s="80">
        <v>0</v>
      </c>
      <c r="H455" s="80">
        <v>0</v>
      </c>
      <c r="I455" s="80">
        <v>0</v>
      </c>
      <c r="J455" s="195"/>
      <c r="K455" s="192"/>
    </row>
    <row r="456" spans="1:11" x14ac:dyDescent="0.25">
      <c r="A456" s="192"/>
      <c r="B456" s="201"/>
      <c r="C456" s="192"/>
      <c r="D456" s="79">
        <v>2023</v>
      </c>
      <c r="E456" s="80">
        <f t="shared" si="90"/>
        <v>1000</v>
      </c>
      <c r="F456" s="80">
        <v>1000</v>
      </c>
      <c r="G456" s="80">
        <v>0</v>
      </c>
      <c r="H456" s="80">
        <v>0</v>
      </c>
      <c r="I456" s="80">
        <v>0</v>
      </c>
      <c r="J456" s="195"/>
      <c r="K456" s="192"/>
    </row>
    <row r="457" spans="1:11" x14ac:dyDescent="0.25">
      <c r="A457" s="192"/>
      <c r="B457" s="201"/>
      <c r="C457" s="192"/>
      <c r="D457" s="100">
        <v>2024</v>
      </c>
      <c r="E457" s="101">
        <f t="shared" si="90"/>
        <v>1055.6891900000001</v>
      </c>
      <c r="F457" s="101">
        <f>1009.05319+46.636</f>
        <v>1055.6891900000001</v>
      </c>
      <c r="G457" s="80">
        <v>0</v>
      </c>
      <c r="H457" s="80">
        <v>0</v>
      </c>
      <c r="I457" s="80">
        <v>0</v>
      </c>
      <c r="J457" s="195"/>
      <c r="K457" s="192"/>
    </row>
    <row r="458" spans="1:11" x14ac:dyDescent="0.25">
      <c r="A458" s="192"/>
      <c r="B458" s="201"/>
      <c r="C458" s="192"/>
      <c r="D458" s="79">
        <v>2025</v>
      </c>
      <c r="E458" s="80">
        <f t="shared" si="90"/>
        <v>0</v>
      </c>
      <c r="F458" s="80">
        <v>0</v>
      </c>
      <c r="G458" s="80">
        <v>0</v>
      </c>
      <c r="H458" s="80">
        <v>0</v>
      </c>
      <c r="I458" s="80">
        <v>0</v>
      </c>
      <c r="J458" s="195"/>
      <c r="K458" s="192"/>
    </row>
    <row r="459" spans="1:11" x14ac:dyDescent="0.25">
      <c r="A459" s="193"/>
      <c r="B459" s="202"/>
      <c r="C459" s="193"/>
      <c r="D459" s="79">
        <v>2026</v>
      </c>
      <c r="E459" s="80">
        <f t="shared" si="90"/>
        <v>0</v>
      </c>
      <c r="F459" s="80">
        <v>0</v>
      </c>
      <c r="G459" s="80">
        <v>0</v>
      </c>
      <c r="H459" s="80">
        <v>0</v>
      </c>
      <c r="I459" s="80">
        <v>0</v>
      </c>
      <c r="J459" s="196"/>
      <c r="K459" s="193"/>
    </row>
    <row r="460" spans="1:11" ht="15" customHeight="1" x14ac:dyDescent="0.25">
      <c r="A460" s="203" t="s">
        <v>394</v>
      </c>
      <c r="B460" s="171" t="s">
        <v>392</v>
      </c>
      <c r="C460" s="203">
        <v>2024</v>
      </c>
      <c r="D460" s="36" t="s">
        <v>0</v>
      </c>
      <c r="E460" s="76">
        <f t="shared" si="90"/>
        <v>4902.7533000000003</v>
      </c>
      <c r="F460" s="76">
        <f>SUM(F461:F466)</f>
        <v>4902.7533000000003</v>
      </c>
      <c r="G460" s="76">
        <f>SUM(G461:G466)</f>
        <v>0</v>
      </c>
      <c r="H460" s="76">
        <f>SUM(H461:H466)</f>
        <v>0</v>
      </c>
      <c r="I460" s="76">
        <f>SUM(I461:I466)</f>
        <v>0</v>
      </c>
      <c r="J460" s="171" t="s">
        <v>393</v>
      </c>
      <c r="K460" s="203" t="s">
        <v>9</v>
      </c>
    </row>
    <row r="461" spans="1:11" x14ac:dyDescent="0.25">
      <c r="A461" s="204"/>
      <c r="B461" s="172"/>
      <c r="C461" s="204"/>
      <c r="D461" s="67">
        <v>2021</v>
      </c>
      <c r="E461" s="41">
        <f t="shared" si="90"/>
        <v>0</v>
      </c>
      <c r="F461" s="41">
        <v>0</v>
      </c>
      <c r="G461" s="41">
        <v>0</v>
      </c>
      <c r="H461" s="41">
        <v>0</v>
      </c>
      <c r="I461" s="41">
        <v>0</v>
      </c>
      <c r="J461" s="172"/>
      <c r="K461" s="204"/>
    </row>
    <row r="462" spans="1:11" x14ac:dyDescent="0.25">
      <c r="A462" s="204"/>
      <c r="B462" s="172"/>
      <c r="C462" s="204"/>
      <c r="D462" s="67">
        <v>2022</v>
      </c>
      <c r="E462" s="41">
        <f t="shared" si="90"/>
        <v>0</v>
      </c>
      <c r="F462" s="41">
        <v>0</v>
      </c>
      <c r="G462" s="41">
        <v>0</v>
      </c>
      <c r="H462" s="41">
        <v>0</v>
      </c>
      <c r="I462" s="41">
        <v>0</v>
      </c>
      <c r="J462" s="172"/>
      <c r="K462" s="204"/>
    </row>
    <row r="463" spans="1:11" x14ac:dyDescent="0.25">
      <c r="A463" s="204"/>
      <c r="B463" s="172"/>
      <c r="C463" s="204"/>
      <c r="D463" s="67">
        <v>2023</v>
      </c>
      <c r="E463" s="41">
        <f t="shared" si="90"/>
        <v>0</v>
      </c>
      <c r="F463" s="41">
        <v>0</v>
      </c>
      <c r="G463" s="41">
        <v>0</v>
      </c>
      <c r="H463" s="41">
        <v>0</v>
      </c>
      <c r="I463" s="41">
        <v>0</v>
      </c>
      <c r="J463" s="172"/>
      <c r="K463" s="204"/>
    </row>
    <row r="464" spans="1:11" x14ac:dyDescent="0.25">
      <c r="A464" s="204"/>
      <c r="B464" s="172"/>
      <c r="C464" s="204"/>
      <c r="D464" s="67">
        <v>2024</v>
      </c>
      <c r="E464" s="41">
        <f t="shared" si="90"/>
        <v>4902.7533000000003</v>
      </c>
      <c r="F464" s="2">
        <f>4904.0263-1.273</f>
        <v>4902.7533000000003</v>
      </c>
      <c r="G464" s="41">
        <v>0</v>
      </c>
      <c r="H464" s="41">
        <v>0</v>
      </c>
      <c r="I464" s="41">
        <v>0</v>
      </c>
      <c r="J464" s="172"/>
      <c r="K464" s="204"/>
    </row>
    <row r="465" spans="1:11" x14ac:dyDescent="0.25">
      <c r="A465" s="204"/>
      <c r="B465" s="172"/>
      <c r="C465" s="204"/>
      <c r="D465" s="67">
        <v>2025</v>
      </c>
      <c r="E465" s="41">
        <f t="shared" si="90"/>
        <v>0</v>
      </c>
      <c r="F465" s="41">
        <v>0</v>
      </c>
      <c r="G465" s="41">
        <v>0</v>
      </c>
      <c r="H465" s="41">
        <v>0</v>
      </c>
      <c r="I465" s="41">
        <v>0</v>
      </c>
      <c r="J465" s="172"/>
      <c r="K465" s="204"/>
    </row>
    <row r="466" spans="1:11" x14ac:dyDescent="0.25">
      <c r="A466" s="205"/>
      <c r="B466" s="206"/>
      <c r="C466" s="205"/>
      <c r="D466" s="67">
        <v>2026</v>
      </c>
      <c r="E466" s="41">
        <f t="shared" si="90"/>
        <v>0</v>
      </c>
      <c r="F466" s="41">
        <v>0</v>
      </c>
      <c r="G466" s="41">
        <v>0</v>
      </c>
      <c r="H466" s="41">
        <v>0</v>
      </c>
      <c r="I466" s="41">
        <v>0</v>
      </c>
      <c r="J466" s="206"/>
      <c r="K466" s="205"/>
    </row>
    <row r="467" spans="1:11" x14ac:dyDescent="0.25">
      <c r="A467" s="118" t="s">
        <v>97</v>
      </c>
      <c r="B467" s="121" t="s">
        <v>98</v>
      </c>
      <c r="C467" s="118" t="s">
        <v>325</v>
      </c>
      <c r="D467" s="7" t="s">
        <v>0</v>
      </c>
      <c r="E467" s="1">
        <f t="shared" si="90"/>
        <v>102206.70961000001</v>
      </c>
      <c r="F467" s="1">
        <f>SUM(F468:F473)</f>
        <v>102206.70961000001</v>
      </c>
      <c r="G467" s="1">
        <f>SUM(G468:G473)</f>
        <v>0</v>
      </c>
      <c r="H467" s="1">
        <f>SUM(H468:H473)</f>
        <v>0</v>
      </c>
      <c r="I467" s="1">
        <f>SUM(I468:I473)</f>
        <v>0</v>
      </c>
      <c r="J467" s="121" t="s">
        <v>245</v>
      </c>
      <c r="K467" s="118" t="s">
        <v>231</v>
      </c>
    </row>
    <row r="468" spans="1:11" x14ac:dyDescent="0.25">
      <c r="A468" s="119"/>
      <c r="B468" s="122"/>
      <c r="C468" s="119"/>
      <c r="D468" s="43">
        <v>2021</v>
      </c>
      <c r="E468" s="8">
        <f t="shared" si="90"/>
        <v>12073.5</v>
      </c>
      <c r="F468" s="8">
        <f t="shared" ref="F468:F473" si="91">F475+F482</f>
        <v>12073.5</v>
      </c>
      <c r="G468" s="8">
        <f t="shared" ref="G468:I473" si="92">SUM(G475,G482)</f>
        <v>0</v>
      </c>
      <c r="H468" s="8">
        <f t="shared" si="92"/>
        <v>0</v>
      </c>
      <c r="I468" s="8">
        <f t="shared" si="92"/>
        <v>0</v>
      </c>
      <c r="J468" s="122"/>
      <c r="K468" s="119"/>
    </row>
    <row r="469" spans="1:11" x14ac:dyDescent="0.25">
      <c r="A469" s="119"/>
      <c r="B469" s="122"/>
      <c r="C469" s="119"/>
      <c r="D469" s="43">
        <v>2022</v>
      </c>
      <c r="E469" s="8">
        <f t="shared" si="90"/>
        <v>13757.3</v>
      </c>
      <c r="F469" s="8">
        <f t="shared" si="91"/>
        <v>13757.3</v>
      </c>
      <c r="G469" s="8">
        <f t="shared" si="92"/>
        <v>0</v>
      </c>
      <c r="H469" s="8">
        <f t="shared" si="92"/>
        <v>0</v>
      </c>
      <c r="I469" s="8">
        <f t="shared" si="92"/>
        <v>0</v>
      </c>
      <c r="J469" s="122"/>
      <c r="K469" s="119"/>
    </row>
    <row r="470" spans="1:11" x14ac:dyDescent="0.25">
      <c r="A470" s="119"/>
      <c r="B470" s="122"/>
      <c r="C470" s="119"/>
      <c r="D470" s="43">
        <v>2023</v>
      </c>
      <c r="E470" s="8">
        <f t="shared" si="90"/>
        <v>16324.167960000001</v>
      </c>
      <c r="F470" s="8">
        <f t="shared" si="91"/>
        <v>16324.167960000001</v>
      </c>
      <c r="G470" s="8">
        <f t="shared" si="92"/>
        <v>0</v>
      </c>
      <c r="H470" s="8">
        <f t="shared" si="92"/>
        <v>0</v>
      </c>
      <c r="I470" s="8">
        <f t="shared" si="92"/>
        <v>0</v>
      </c>
      <c r="J470" s="122"/>
      <c r="K470" s="119"/>
    </row>
    <row r="471" spans="1:11" x14ac:dyDescent="0.25">
      <c r="A471" s="119"/>
      <c r="B471" s="122"/>
      <c r="C471" s="119"/>
      <c r="D471" s="43">
        <v>2024</v>
      </c>
      <c r="E471" s="8">
        <f t="shared" si="90"/>
        <v>25221.241670000003</v>
      </c>
      <c r="F471" s="8">
        <f t="shared" si="91"/>
        <v>25221.241670000003</v>
      </c>
      <c r="G471" s="8">
        <f t="shared" si="92"/>
        <v>0</v>
      </c>
      <c r="H471" s="8">
        <f t="shared" si="92"/>
        <v>0</v>
      </c>
      <c r="I471" s="8">
        <f t="shared" si="92"/>
        <v>0</v>
      </c>
      <c r="J471" s="122"/>
      <c r="K471" s="119"/>
    </row>
    <row r="472" spans="1:11" x14ac:dyDescent="0.25">
      <c r="A472" s="119"/>
      <c r="B472" s="122"/>
      <c r="C472" s="119"/>
      <c r="D472" s="43">
        <v>2025</v>
      </c>
      <c r="E472" s="8">
        <f t="shared" si="90"/>
        <v>17382.03066</v>
      </c>
      <c r="F472" s="8">
        <f t="shared" si="91"/>
        <v>17382.03066</v>
      </c>
      <c r="G472" s="8">
        <f t="shared" si="92"/>
        <v>0</v>
      </c>
      <c r="H472" s="8">
        <f t="shared" si="92"/>
        <v>0</v>
      </c>
      <c r="I472" s="8">
        <f t="shared" si="92"/>
        <v>0</v>
      </c>
      <c r="J472" s="122"/>
      <c r="K472" s="119"/>
    </row>
    <row r="473" spans="1:11" x14ac:dyDescent="0.25">
      <c r="A473" s="120"/>
      <c r="B473" s="134"/>
      <c r="C473" s="120"/>
      <c r="D473" s="61">
        <v>2026</v>
      </c>
      <c r="E473" s="8">
        <f t="shared" si="90"/>
        <v>17448.46932</v>
      </c>
      <c r="F473" s="8">
        <f t="shared" si="91"/>
        <v>17448.46932</v>
      </c>
      <c r="G473" s="8">
        <f t="shared" si="92"/>
        <v>0</v>
      </c>
      <c r="H473" s="8">
        <f t="shared" si="92"/>
        <v>0</v>
      </c>
      <c r="I473" s="8">
        <f t="shared" si="92"/>
        <v>0</v>
      </c>
      <c r="J473" s="134"/>
      <c r="K473" s="120"/>
    </row>
    <row r="474" spans="1:11" x14ac:dyDescent="0.25">
      <c r="A474" s="106" t="s">
        <v>99</v>
      </c>
      <c r="B474" s="112" t="s">
        <v>100</v>
      </c>
      <c r="C474" s="106" t="s">
        <v>325</v>
      </c>
      <c r="D474" s="20" t="s">
        <v>0</v>
      </c>
      <c r="E474" s="4">
        <f t="shared" si="90"/>
        <v>101366.70961000001</v>
      </c>
      <c r="F474" s="4">
        <f>SUM(F475:F480)</f>
        <v>101366.70961000001</v>
      </c>
      <c r="G474" s="4">
        <f>SUM(G475:G480)</f>
        <v>0</v>
      </c>
      <c r="H474" s="4">
        <f>SUM(H475:H480)</f>
        <v>0</v>
      </c>
      <c r="I474" s="4">
        <f>SUM(I475:I480)</f>
        <v>0</v>
      </c>
      <c r="J474" s="112" t="s">
        <v>246</v>
      </c>
      <c r="K474" s="106" t="s">
        <v>231</v>
      </c>
    </row>
    <row r="475" spans="1:11" x14ac:dyDescent="0.25">
      <c r="A475" s="107"/>
      <c r="B475" s="113"/>
      <c r="C475" s="107"/>
      <c r="D475" s="58">
        <v>2021</v>
      </c>
      <c r="E475" s="2">
        <f t="shared" si="90"/>
        <v>11933.5</v>
      </c>
      <c r="F475" s="2">
        <v>11933.5</v>
      </c>
      <c r="G475" s="2">
        <v>0</v>
      </c>
      <c r="H475" s="2">
        <v>0</v>
      </c>
      <c r="I475" s="2">
        <v>0</v>
      </c>
      <c r="J475" s="113"/>
      <c r="K475" s="107"/>
    </row>
    <row r="476" spans="1:11" x14ac:dyDescent="0.25">
      <c r="A476" s="107"/>
      <c r="B476" s="113"/>
      <c r="C476" s="107"/>
      <c r="D476" s="58">
        <v>2022</v>
      </c>
      <c r="E476" s="2">
        <f t="shared" ref="E476:E481" si="93">SUM(F476:I476)</f>
        <v>13657.3</v>
      </c>
      <c r="F476" s="2">
        <v>13657.3</v>
      </c>
      <c r="G476" s="2">
        <v>0</v>
      </c>
      <c r="H476" s="2">
        <v>0</v>
      </c>
      <c r="I476" s="2">
        <v>0</v>
      </c>
      <c r="J476" s="113"/>
      <c r="K476" s="107"/>
    </row>
    <row r="477" spans="1:11" x14ac:dyDescent="0.25">
      <c r="A477" s="107"/>
      <c r="B477" s="113"/>
      <c r="C477" s="107"/>
      <c r="D477" s="58">
        <v>2023</v>
      </c>
      <c r="E477" s="2">
        <f t="shared" si="93"/>
        <v>16174.167960000001</v>
      </c>
      <c r="F477" s="2">
        <v>16174.167960000001</v>
      </c>
      <c r="G477" s="2">
        <v>0</v>
      </c>
      <c r="H477" s="2">
        <v>0</v>
      </c>
      <c r="I477" s="2">
        <v>0</v>
      </c>
      <c r="J477" s="113"/>
      <c r="K477" s="107"/>
    </row>
    <row r="478" spans="1:11" x14ac:dyDescent="0.25">
      <c r="A478" s="107"/>
      <c r="B478" s="113"/>
      <c r="C478" s="107"/>
      <c r="D478" s="67">
        <v>2024</v>
      </c>
      <c r="E478" s="41">
        <f t="shared" si="93"/>
        <v>25071.241670000003</v>
      </c>
      <c r="F478" s="41">
        <f>17511.37034+7559.87133</f>
        <v>25071.241670000003</v>
      </c>
      <c r="G478" s="2">
        <v>0</v>
      </c>
      <c r="H478" s="2">
        <v>0</v>
      </c>
      <c r="I478" s="2">
        <v>0</v>
      </c>
      <c r="J478" s="113"/>
      <c r="K478" s="107"/>
    </row>
    <row r="479" spans="1:11" x14ac:dyDescent="0.25">
      <c r="A479" s="107"/>
      <c r="B479" s="113"/>
      <c r="C479" s="107"/>
      <c r="D479" s="58">
        <v>2025</v>
      </c>
      <c r="E479" s="2">
        <f t="shared" si="93"/>
        <v>17232.03066</v>
      </c>
      <c r="F479" s="2">
        <v>17232.03066</v>
      </c>
      <c r="G479" s="2">
        <v>0</v>
      </c>
      <c r="H479" s="2">
        <v>0</v>
      </c>
      <c r="I479" s="2">
        <v>0</v>
      </c>
      <c r="J479" s="113"/>
      <c r="K479" s="107"/>
    </row>
    <row r="480" spans="1:11" x14ac:dyDescent="0.25">
      <c r="A480" s="108"/>
      <c r="B480" s="114"/>
      <c r="C480" s="108"/>
      <c r="D480" s="59">
        <v>2026</v>
      </c>
      <c r="E480" s="2">
        <f t="shared" si="93"/>
        <v>17298.46932</v>
      </c>
      <c r="F480" s="2">
        <v>17298.46932</v>
      </c>
      <c r="G480" s="2">
        <v>0</v>
      </c>
      <c r="H480" s="2">
        <v>0</v>
      </c>
      <c r="I480" s="2">
        <v>0</v>
      </c>
      <c r="J480" s="134"/>
      <c r="K480" s="108"/>
    </row>
    <row r="481" spans="1:11" x14ac:dyDescent="0.25">
      <c r="A481" s="106" t="s">
        <v>101</v>
      </c>
      <c r="B481" s="112" t="s">
        <v>102</v>
      </c>
      <c r="C481" s="106" t="s">
        <v>325</v>
      </c>
      <c r="D481" s="20" t="s">
        <v>0</v>
      </c>
      <c r="E481" s="4">
        <f t="shared" si="93"/>
        <v>840</v>
      </c>
      <c r="F481" s="4">
        <f>SUM(F482:F487)</f>
        <v>840</v>
      </c>
      <c r="G481" s="4">
        <f>SUM(G482:G487)</f>
        <v>0</v>
      </c>
      <c r="H481" s="4">
        <f>SUM(H482:H487)</f>
        <v>0</v>
      </c>
      <c r="I481" s="4">
        <f>SUM(I482:I487)</f>
        <v>0</v>
      </c>
      <c r="J481" s="112" t="s">
        <v>247</v>
      </c>
      <c r="K481" s="106" t="s">
        <v>231</v>
      </c>
    </row>
    <row r="482" spans="1:11" x14ac:dyDescent="0.25">
      <c r="A482" s="107"/>
      <c r="B482" s="113"/>
      <c r="C482" s="107"/>
      <c r="D482" s="58">
        <v>2021</v>
      </c>
      <c r="E482" s="2">
        <f>SUM(F482:I482)</f>
        <v>140</v>
      </c>
      <c r="F482" s="2">
        <v>140</v>
      </c>
      <c r="G482" s="2">
        <v>0</v>
      </c>
      <c r="H482" s="2">
        <v>0</v>
      </c>
      <c r="I482" s="2">
        <v>0</v>
      </c>
      <c r="J482" s="113"/>
      <c r="K482" s="107"/>
    </row>
    <row r="483" spans="1:11" x14ac:dyDescent="0.25">
      <c r="A483" s="107"/>
      <c r="B483" s="113"/>
      <c r="C483" s="107"/>
      <c r="D483" s="58">
        <v>2022</v>
      </c>
      <c r="E483" s="2">
        <f t="shared" ref="E483:E488" si="94">SUM(F483:I483)</f>
        <v>100</v>
      </c>
      <c r="F483" s="2">
        <v>100</v>
      </c>
      <c r="G483" s="2">
        <v>0</v>
      </c>
      <c r="H483" s="2">
        <v>0</v>
      </c>
      <c r="I483" s="2">
        <v>0</v>
      </c>
      <c r="J483" s="113"/>
      <c r="K483" s="107"/>
    </row>
    <row r="484" spans="1:11" x14ac:dyDescent="0.25">
      <c r="A484" s="107"/>
      <c r="B484" s="113"/>
      <c r="C484" s="107"/>
      <c r="D484" s="58">
        <v>2023</v>
      </c>
      <c r="E484" s="2">
        <f t="shared" si="94"/>
        <v>150</v>
      </c>
      <c r="F484" s="2">
        <v>150</v>
      </c>
      <c r="G484" s="2">
        <v>0</v>
      </c>
      <c r="H484" s="2">
        <v>0</v>
      </c>
      <c r="I484" s="2">
        <v>0</v>
      </c>
      <c r="J484" s="113"/>
      <c r="K484" s="107"/>
    </row>
    <row r="485" spans="1:11" x14ac:dyDescent="0.25">
      <c r="A485" s="107"/>
      <c r="B485" s="113"/>
      <c r="C485" s="107"/>
      <c r="D485" s="58">
        <v>2024</v>
      </c>
      <c r="E485" s="2">
        <f t="shared" si="94"/>
        <v>150</v>
      </c>
      <c r="F485" s="2">
        <v>150</v>
      </c>
      <c r="G485" s="2">
        <v>0</v>
      </c>
      <c r="H485" s="2">
        <v>0</v>
      </c>
      <c r="I485" s="2">
        <v>0</v>
      </c>
      <c r="J485" s="113"/>
      <c r="K485" s="107"/>
    </row>
    <row r="486" spans="1:11" x14ac:dyDescent="0.25">
      <c r="A486" s="107"/>
      <c r="B486" s="113"/>
      <c r="C486" s="107"/>
      <c r="D486" s="58">
        <v>2025</v>
      </c>
      <c r="E486" s="2">
        <f t="shared" si="94"/>
        <v>150</v>
      </c>
      <c r="F486" s="2">
        <v>150</v>
      </c>
      <c r="G486" s="2">
        <v>0</v>
      </c>
      <c r="H486" s="2">
        <v>0</v>
      </c>
      <c r="I486" s="2">
        <v>0</v>
      </c>
      <c r="J486" s="113"/>
      <c r="K486" s="107"/>
    </row>
    <row r="487" spans="1:11" x14ac:dyDescent="0.25">
      <c r="A487" s="108"/>
      <c r="B487" s="134"/>
      <c r="C487" s="108"/>
      <c r="D487" s="59">
        <v>2026</v>
      </c>
      <c r="E487" s="2">
        <f t="shared" si="94"/>
        <v>150</v>
      </c>
      <c r="F487" s="2">
        <v>150</v>
      </c>
      <c r="G487" s="2">
        <v>0</v>
      </c>
      <c r="H487" s="2">
        <v>0</v>
      </c>
      <c r="I487" s="2">
        <v>0</v>
      </c>
      <c r="J487" s="134"/>
      <c r="K487" s="108"/>
    </row>
    <row r="488" spans="1:11" x14ac:dyDescent="0.25">
      <c r="A488" s="181" t="s">
        <v>103</v>
      </c>
      <c r="B488" s="184" t="s">
        <v>104</v>
      </c>
      <c r="C488" s="181" t="s">
        <v>50</v>
      </c>
      <c r="D488" s="37" t="s">
        <v>0</v>
      </c>
      <c r="E488" s="38">
        <f t="shared" si="94"/>
        <v>93985.319189999995</v>
      </c>
      <c r="F488" s="38">
        <f>SUM(F489:F494)</f>
        <v>5639.1191900000003</v>
      </c>
      <c r="G488" s="38">
        <f>SUM(G489:G494)</f>
        <v>88346.2</v>
      </c>
      <c r="H488" s="38">
        <f>SUM(H489:H494)</f>
        <v>0</v>
      </c>
      <c r="I488" s="38">
        <f>SUM(I489:I494)</f>
        <v>0</v>
      </c>
      <c r="J488" s="186" t="s">
        <v>232</v>
      </c>
      <c r="K488" s="181" t="s">
        <v>228</v>
      </c>
    </row>
    <row r="489" spans="1:11" x14ac:dyDescent="0.25">
      <c r="A489" s="182"/>
      <c r="B489" s="185"/>
      <c r="C489" s="182"/>
      <c r="D489" s="45">
        <v>2021</v>
      </c>
      <c r="E489" s="40">
        <f>SUM(F489:I489)</f>
        <v>26706.808520000002</v>
      </c>
      <c r="F489" s="40">
        <f t="shared" ref="F489:I494" si="95">F496+F503</f>
        <v>1602.40852</v>
      </c>
      <c r="G489" s="40">
        <f t="shared" si="95"/>
        <v>25104.400000000001</v>
      </c>
      <c r="H489" s="40">
        <f t="shared" si="95"/>
        <v>0</v>
      </c>
      <c r="I489" s="40">
        <f t="shared" si="95"/>
        <v>0</v>
      </c>
      <c r="J489" s="187"/>
      <c r="K489" s="182"/>
    </row>
    <row r="490" spans="1:11" x14ac:dyDescent="0.25">
      <c r="A490" s="182"/>
      <c r="B490" s="185"/>
      <c r="C490" s="182"/>
      <c r="D490" s="45">
        <v>2022</v>
      </c>
      <c r="E490" s="40">
        <f t="shared" ref="E490:E495" si="96">SUM(F490:I490)</f>
        <v>23954.787250000001</v>
      </c>
      <c r="F490" s="40">
        <f t="shared" si="95"/>
        <v>1437.2872500000001</v>
      </c>
      <c r="G490" s="40">
        <f t="shared" si="95"/>
        <v>22517.5</v>
      </c>
      <c r="H490" s="40">
        <f t="shared" si="95"/>
        <v>0</v>
      </c>
      <c r="I490" s="40">
        <f t="shared" si="95"/>
        <v>0</v>
      </c>
      <c r="J490" s="187"/>
      <c r="K490" s="182"/>
    </row>
    <row r="491" spans="1:11" x14ac:dyDescent="0.25">
      <c r="A491" s="182"/>
      <c r="B491" s="185"/>
      <c r="C491" s="182"/>
      <c r="D491" s="45">
        <v>2023</v>
      </c>
      <c r="E491" s="40">
        <f t="shared" si="96"/>
        <v>29305.425539999997</v>
      </c>
      <c r="F491" s="40">
        <f t="shared" si="95"/>
        <v>1758.3255399999998</v>
      </c>
      <c r="G491" s="40">
        <f t="shared" si="95"/>
        <v>27547.1</v>
      </c>
      <c r="H491" s="40">
        <f t="shared" si="95"/>
        <v>0</v>
      </c>
      <c r="I491" s="40">
        <f t="shared" si="95"/>
        <v>0</v>
      </c>
      <c r="J491" s="187"/>
      <c r="K491" s="182"/>
    </row>
    <row r="492" spans="1:11" x14ac:dyDescent="0.25">
      <c r="A492" s="182"/>
      <c r="B492" s="185"/>
      <c r="C492" s="182"/>
      <c r="D492" s="45">
        <v>2024</v>
      </c>
      <c r="E492" s="40">
        <f t="shared" si="96"/>
        <v>14018.29788</v>
      </c>
      <c r="F492" s="40">
        <f t="shared" si="95"/>
        <v>841.09788000000003</v>
      </c>
      <c r="G492" s="40">
        <f t="shared" si="95"/>
        <v>13177.2</v>
      </c>
      <c r="H492" s="40">
        <f t="shared" si="95"/>
        <v>0</v>
      </c>
      <c r="I492" s="40">
        <f t="shared" si="95"/>
        <v>0</v>
      </c>
      <c r="J492" s="187"/>
      <c r="K492" s="182"/>
    </row>
    <row r="493" spans="1:11" x14ac:dyDescent="0.25">
      <c r="A493" s="182"/>
      <c r="B493" s="185"/>
      <c r="C493" s="182"/>
      <c r="D493" s="45">
        <v>2025</v>
      </c>
      <c r="E493" s="40">
        <f t="shared" si="96"/>
        <v>0</v>
      </c>
      <c r="F493" s="40">
        <f t="shared" si="95"/>
        <v>0</v>
      </c>
      <c r="G493" s="40">
        <f t="shared" si="95"/>
        <v>0</v>
      </c>
      <c r="H493" s="40">
        <f t="shared" si="95"/>
        <v>0</v>
      </c>
      <c r="I493" s="40">
        <f t="shared" si="95"/>
        <v>0</v>
      </c>
      <c r="J493" s="187"/>
      <c r="K493" s="182"/>
    </row>
    <row r="494" spans="1:11" x14ac:dyDescent="0.25">
      <c r="A494" s="183"/>
      <c r="B494" s="134"/>
      <c r="C494" s="183"/>
      <c r="D494" s="64">
        <v>2026</v>
      </c>
      <c r="E494" s="40">
        <f t="shared" si="96"/>
        <v>0</v>
      </c>
      <c r="F494" s="40">
        <f t="shared" si="95"/>
        <v>0</v>
      </c>
      <c r="G494" s="40">
        <f t="shared" si="95"/>
        <v>0</v>
      </c>
      <c r="H494" s="40">
        <f t="shared" si="95"/>
        <v>0</v>
      </c>
      <c r="I494" s="40">
        <f t="shared" si="95"/>
        <v>0</v>
      </c>
      <c r="J494" s="143"/>
      <c r="K494" s="183"/>
    </row>
    <row r="495" spans="1:11" x14ac:dyDescent="0.25">
      <c r="A495" s="106" t="s">
        <v>105</v>
      </c>
      <c r="B495" s="112" t="s">
        <v>106</v>
      </c>
      <c r="C495" s="106" t="s">
        <v>50</v>
      </c>
      <c r="D495" s="20" t="s">
        <v>0</v>
      </c>
      <c r="E495" s="4">
        <f t="shared" si="96"/>
        <v>35408.297890000002</v>
      </c>
      <c r="F495" s="4">
        <f>SUM(F496:F501)</f>
        <v>2124.4978900000001</v>
      </c>
      <c r="G495" s="4">
        <f>SUM(G496:G501)</f>
        <v>33283.800000000003</v>
      </c>
      <c r="H495" s="4">
        <f>SUM(H496:H501)</f>
        <v>0</v>
      </c>
      <c r="I495" s="4">
        <f>SUM(I496:I501)</f>
        <v>0</v>
      </c>
      <c r="J495" s="198" t="s">
        <v>345</v>
      </c>
      <c r="K495" s="106" t="s">
        <v>228</v>
      </c>
    </row>
    <row r="496" spans="1:11" x14ac:dyDescent="0.25">
      <c r="A496" s="107"/>
      <c r="B496" s="113"/>
      <c r="C496" s="107"/>
      <c r="D496" s="55">
        <v>2021</v>
      </c>
      <c r="E496" s="2">
        <f>SUM(F496:I496)</f>
        <v>5607.1276600000001</v>
      </c>
      <c r="F496" s="2">
        <v>336.42766</v>
      </c>
      <c r="G496" s="2">
        <v>5270.7</v>
      </c>
      <c r="H496" s="2">
        <v>0</v>
      </c>
      <c r="I496" s="2">
        <v>0</v>
      </c>
      <c r="J496" s="199"/>
      <c r="K496" s="107"/>
    </row>
    <row r="497" spans="1:11" x14ac:dyDescent="0.25">
      <c r="A497" s="107"/>
      <c r="B497" s="113"/>
      <c r="C497" s="107"/>
      <c r="D497" s="55">
        <v>2022</v>
      </c>
      <c r="E497" s="2">
        <f t="shared" ref="E497:E502" si="97">SUM(F497:I497)</f>
        <v>7174.0425600000008</v>
      </c>
      <c r="F497" s="2">
        <v>430.44256000000001</v>
      </c>
      <c r="G497" s="2">
        <v>6743.6</v>
      </c>
      <c r="H497" s="2">
        <v>0</v>
      </c>
      <c r="I497" s="2">
        <v>0</v>
      </c>
      <c r="J497" s="199"/>
      <c r="K497" s="107"/>
    </row>
    <row r="498" spans="1:11" x14ac:dyDescent="0.25">
      <c r="A498" s="107"/>
      <c r="B498" s="113"/>
      <c r="C498" s="107"/>
      <c r="D498" s="55">
        <v>2023</v>
      </c>
      <c r="E498" s="2">
        <f t="shared" si="97"/>
        <v>11211.276600000001</v>
      </c>
      <c r="F498" s="2">
        <v>672.67660000000001</v>
      </c>
      <c r="G498" s="2">
        <v>10538.6</v>
      </c>
      <c r="H498" s="2">
        <v>0</v>
      </c>
      <c r="I498" s="2">
        <v>0</v>
      </c>
      <c r="J498" s="199"/>
      <c r="K498" s="107"/>
    </row>
    <row r="499" spans="1:11" x14ac:dyDescent="0.25">
      <c r="A499" s="107"/>
      <c r="B499" s="113"/>
      <c r="C499" s="107"/>
      <c r="D499" s="55">
        <v>2024</v>
      </c>
      <c r="E499" s="2">
        <f t="shared" si="97"/>
        <v>11415.851069999999</v>
      </c>
      <c r="F499" s="2">
        <v>684.95106999999996</v>
      </c>
      <c r="G499" s="2">
        <v>10730.9</v>
      </c>
      <c r="H499" s="2">
        <v>0</v>
      </c>
      <c r="I499" s="2">
        <v>0</v>
      </c>
      <c r="J499" s="199"/>
      <c r="K499" s="107"/>
    </row>
    <row r="500" spans="1:11" x14ac:dyDescent="0.25">
      <c r="A500" s="107"/>
      <c r="B500" s="113"/>
      <c r="C500" s="107"/>
      <c r="D500" s="55">
        <v>2025</v>
      </c>
      <c r="E500" s="2">
        <f t="shared" si="97"/>
        <v>0</v>
      </c>
      <c r="F500" s="2">
        <v>0</v>
      </c>
      <c r="G500" s="2">
        <v>0</v>
      </c>
      <c r="H500" s="2">
        <v>0</v>
      </c>
      <c r="I500" s="2">
        <v>0</v>
      </c>
      <c r="J500" s="199"/>
      <c r="K500" s="107"/>
    </row>
    <row r="501" spans="1:11" x14ac:dyDescent="0.25">
      <c r="A501" s="108"/>
      <c r="B501" s="134"/>
      <c r="C501" s="108"/>
      <c r="D501" s="59">
        <v>2026</v>
      </c>
      <c r="E501" s="2">
        <f t="shared" si="97"/>
        <v>0</v>
      </c>
      <c r="F501" s="2">
        <v>0</v>
      </c>
      <c r="G501" s="2">
        <v>0</v>
      </c>
      <c r="H501" s="2">
        <v>0</v>
      </c>
      <c r="I501" s="2">
        <v>0</v>
      </c>
      <c r="J501" s="149"/>
      <c r="K501" s="108"/>
    </row>
    <row r="502" spans="1:11" ht="15" customHeight="1" x14ac:dyDescent="0.25">
      <c r="A502" s="191" t="s">
        <v>108</v>
      </c>
      <c r="B502" s="194" t="s">
        <v>109</v>
      </c>
      <c r="C502" s="191" t="s">
        <v>50</v>
      </c>
      <c r="D502" s="77" t="s">
        <v>0</v>
      </c>
      <c r="E502" s="78">
        <f t="shared" si="97"/>
        <v>58577.0213</v>
      </c>
      <c r="F502" s="78">
        <f>SUM(F503:F508)</f>
        <v>3514.6212999999998</v>
      </c>
      <c r="G502" s="78">
        <f>SUM(G503:G508)</f>
        <v>55062.400000000001</v>
      </c>
      <c r="H502" s="78">
        <f>SUM(H503:H508)</f>
        <v>0</v>
      </c>
      <c r="I502" s="78">
        <f>SUM(I503:I508)</f>
        <v>0</v>
      </c>
      <c r="J502" s="194" t="s">
        <v>386</v>
      </c>
      <c r="K502" s="106" t="s">
        <v>228</v>
      </c>
    </row>
    <row r="503" spans="1:11" x14ac:dyDescent="0.25">
      <c r="A503" s="192"/>
      <c r="B503" s="195"/>
      <c r="C503" s="192"/>
      <c r="D503" s="79">
        <v>2021</v>
      </c>
      <c r="E503" s="80">
        <f>SUM(F503:I503)</f>
        <v>21099.68086</v>
      </c>
      <c r="F503" s="80">
        <v>1265.9808599999999</v>
      </c>
      <c r="G503" s="80">
        <v>19833.7</v>
      </c>
      <c r="H503" s="80">
        <v>0</v>
      </c>
      <c r="I503" s="80">
        <v>0</v>
      </c>
      <c r="J503" s="197"/>
      <c r="K503" s="107"/>
    </row>
    <row r="504" spans="1:11" x14ac:dyDescent="0.25">
      <c r="A504" s="192"/>
      <c r="B504" s="195"/>
      <c r="C504" s="192"/>
      <c r="D504" s="79">
        <v>2022</v>
      </c>
      <c r="E504" s="80">
        <f t="shared" ref="E504:E509" si="98">SUM(F504:I504)</f>
        <v>16780.74469</v>
      </c>
      <c r="F504" s="80">
        <v>1006.84469</v>
      </c>
      <c r="G504" s="80">
        <v>15773.9</v>
      </c>
      <c r="H504" s="80">
        <v>0</v>
      </c>
      <c r="I504" s="80">
        <v>0</v>
      </c>
      <c r="J504" s="197"/>
      <c r="K504" s="107"/>
    </row>
    <row r="505" spans="1:11" x14ac:dyDescent="0.25">
      <c r="A505" s="192"/>
      <c r="B505" s="195"/>
      <c r="C505" s="192"/>
      <c r="D505" s="79">
        <v>2023</v>
      </c>
      <c r="E505" s="80">
        <f t="shared" si="98"/>
        <v>18094.148939999999</v>
      </c>
      <c r="F505" s="80">
        <f>1154.04894-68.4</f>
        <v>1085.6489399999998</v>
      </c>
      <c r="G505" s="80">
        <v>17008.5</v>
      </c>
      <c r="H505" s="80">
        <v>0</v>
      </c>
      <c r="I505" s="80">
        <v>0</v>
      </c>
      <c r="J505" s="197"/>
      <c r="K505" s="107"/>
    </row>
    <row r="506" spans="1:11" ht="15.75" customHeight="1" x14ac:dyDescent="0.25">
      <c r="A506" s="192"/>
      <c r="B506" s="195"/>
      <c r="C506" s="192"/>
      <c r="D506" s="79">
        <v>2024</v>
      </c>
      <c r="E506" s="80">
        <f t="shared" si="98"/>
        <v>2602.4468100000004</v>
      </c>
      <c r="F506" s="80">
        <f>1165.2-1009.05319</f>
        <v>156.14681000000007</v>
      </c>
      <c r="G506" s="80">
        <v>2446.3000000000002</v>
      </c>
      <c r="H506" s="80">
        <v>0</v>
      </c>
      <c r="I506" s="80">
        <v>0</v>
      </c>
      <c r="J506" s="197"/>
      <c r="K506" s="107"/>
    </row>
    <row r="507" spans="1:11" x14ac:dyDescent="0.25">
      <c r="A507" s="192"/>
      <c r="B507" s="195"/>
      <c r="C507" s="192"/>
      <c r="D507" s="79">
        <v>2025</v>
      </c>
      <c r="E507" s="80">
        <f t="shared" si="98"/>
        <v>0</v>
      </c>
      <c r="F507" s="80">
        <v>0</v>
      </c>
      <c r="G507" s="80">
        <v>0</v>
      </c>
      <c r="H507" s="80">
        <v>0</v>
      </c>
      <c r="I507" s="80">
        <v>0</v>
      </c>
      <c r="J507" s="197"/>
      <c r="K507" s="107"/>
    </row>
    <row r="508" spans="1:11" x14ac:dyDescent="0.25">
      <c r="A508" s="193"/>
      <c r="B508" s="196"/>
      <c r="C508" s="193"/>
      <c r="D508" s="79">
        <v>2026</v>
      </c>
      <c r="E508" s="80">
        <f t="shared" si="98"/>
        <v>0</v>
      </c>
      <c r="F508" s="80"/>
      <c r="G508" s="80"/>
      <c r="H508" s="80"/>
      <c r="I508" s="80"/>
      <c r="J508" s="196"/>
      <c r="K508" s="108"/>
    </row>
    <row r="509" spans="1:11" x14ac:dyDescent="0.25">
      <c r="A509" s="181" t="s">
        <v>110</v>
      </c>
      <c r="B509" s="184" t="s">
        <v>111</v>
      </c>
      <c r="C509" s="181" t="s">
        <v>325</v>
      </c>
      <c r="D509" s="37" t="s">
        <v>0</v>
      </c>
      <c r="E509" s="38">
        <f t="shared" si="98"/>
        <v>417683.1834557032</v>
      </c>
      <c r="F509" s="38">
        <f>SUM(F510:F515)</f>
        <v>195392.88345570318</v>
      </c>
      <c r="G509" s="38">
        <f>SUM(G510:G515)</f>
        <v>222290.30000000002</v>
      </c>
      <c r="H509" s="38">
        <f>SUM(H510:H515)</f>
        <v>0</v>
      </c>
      <c r="I509" s="38">
        <f>SUM(I510:I515)</f>
        <v>0</v>
      </c>
      <c r="J509" s="186" t="s">
        <v>313</v>
      </c>
      <c r="K509" s="181" t="s">
        <v>248</v>
      </c>
    </row>
    <row r="510" spans="1:11" x14ac:dyDescent="0.25">
      <c r="A510" s="182"/>
      <c r="B510" s="185"/>
      <c r="C510" s="182"/>
      <c r="D510" s="45">
        <v>2021</v>
      </c>
      <c r="E510" s="40">
        <f t="shared" ref="E510:E517" si="99">SUM(F510:I510)</f>
        <v>139793.03436570318</v>
      </c>
      <c r="F510" s="40">
        <f t="shared" ref="F510:I515" si="100">F517+F524+F531+F538+F545+F552</f>
        <v>28764.634365703179</v>
      </c>
      <c r="G510" s="40">
        <f t="shared" si="100"/>
        <v>111028.40000000001</v>
      </c>
      <c r="H510" s="40">
        <f t="shared" si="100"/>
        <v>0</v>
      </c>
      <c r="I510" s="40">
        <f t="shared" si="100"/>
        <v>0</v>
      </c>
      <c r="J510" s="187"/>
      <c r="K510" s="182"/>
    </row>
    <row r="511" spans="1:11" x14ac:dyDescent="0.25">
      <c r="A511" s="182"/>
      <c r="B511" s="185"/>
      <c r="C511" s="182"/>
      <c r="D511" s="45">
        <v>2022</v>
      </c>
      <c r="E511" s="40">
        <f t="shared" si="99"/>
        <v>72885.224329999997</v>
      </c>
      <c r="F511" s="40">
        <f t="shared" si="100"/>
        <v>29620.624329999999</v>
      </c>
      <c r="G511" s="40">
        <f t="shared" si="100"/>
        <v>43264.6</v>
      </c>
      <c r="H511" s="40">
        <f t="shared" si="100"/>
        <v>0</v>
      </c>
      <c r="I511" s="40">
        <f t="shared" si="100"/>
        <v>0</v>
      </c>
      <c r="J511" s="187"/>
      <c r="K511" s="182"/>
    </row>
    <row r="512" spans="1:11" x14ac:dyDescent="0.25">
      <c r="A512" s="182"/>
      <c r="B512" s="185"/>
      <c r="C512" s="182"/>
      <c r="D512" s="45">
        <v>2023</v>
      </c>
      <c r="E512" s="40">
        <f t="shared" si="99"/>
        <v>86128.582049999997</v>
      </c>
      <c r="F512" s="40">
        <f t="shared" si="100"/>
        <v>34585.482049999999</v>
      </c>
      <c r="G512" s="40">
        <f t="shared" si="100"/>
        <v>51543.1</v>
      </c>
      <c r="H512" s="40">
        <f t="shared" si="100"/>
        <v>0</v>
      </c>
      <c r="I512" s="40">
        <f t="shared" si="100"/>
        <v>0</v>
      </c>
      <c r="J512" s="187"/>
      <c r="K512" s="182"/>
    </row>
    <row r="513" spans="1:11" x14ac:dyDescent="0.25">
      <c r="A513" s="182"/>
      <c r="B513" s="185"/>
      <c r="C513" s="182"/>
      <c r="D513" s="45">
        <v>2024</v>
      </c>
      <c r="E513" s="40">
        <f t="shared" si="99"/>
        <v>55208.079630000007</v>
      </c>
      <c r="F513" s="40">
        <f t="shared" si="100"/>
        <v>38753.879630000003</v>
      </c>
      <c r="G513" s="40">
        <f t="shared" si="100"/>
        <v>16454.2</v>
      </c>
      <c r="H513" s="40">
        <f t="shared" si="100"/>
        <v>0</v>
      </c>
      <c r="I513" s="40">
        <f t="shared" si="100"/>
        <v>0</v>
      </c>
      <c r="J513" s="187"/>
      <c r="K513" s="182"/>
    </row>
    <row r="514" spans="1:11" x14ac:dyDescent="0.25">
      <c r="A514" s="182"/>
      <c r="B514" s="185"/>
      <c r="C514" s="182"/>
      <c r="D514" s="45">
        <v>2025</v>
      </c>
      <c r="E514" s="40">
        <f t="shared" si="99"/>
        <v>31834.131540000002</v>
      </c>
      <c r="F514" s="40">
        <f t="shared" si="100"/>
        <v>31834.131540000002</v>
      </c>
      <c r="G514" s="40">
        <f t="shared" si="100"/>
        <v>0</v>
      </c>
      <c r="H514" s="40">
        <f t="shared" si="100"/>
        <v>0</v>
      </c>
      <c r="I514" s="40">
        <f t="shared" si="100"/>
        <v>0</v>
      </c>
      <c r="J514" s="187"/>
      <c r="K514" s="182"/>
    </row>
    <row r="515" spans="1:11" x14ac:dyDescent="0.25">
      <c r="A515" s="183"/>
      <c r="B515" s="134"/>
      <c r="C515" s="183"/>
      <c r="D515" s="64">
        <v>2026</v>
      </c>
      <c r="E515" s="40">
        <f t="shared" si="99"/>
        <v>31834.131540000002</v>
      </c>
      <c r="F515" s="40">
        <f t="shared" si="100"/>
        <v>31834.131540000002</v>
      </c>
      <c r="G515" s="40">
        <f t="shared" si="100"/>
        <v>0</v>
      </c>
      <c r="H515" s="40">
        <f t="shared" si="100"/>
        <v>0</v>
      </c>
      <c r="I515" s="40">
        <f t="shared" si="100"/>
        <v>0</v>
      </c>
      <c r="J515" s="143"/>
      <c r="K515" s="183"/>
    </row>
    <row r="516" spans="1:11" x14ac:dyDescent="0.25">
      <c r="A516" s="106" t="s">
        <v>112</v>
      </c>
      <c r="B516" s="112" t="s">
        <v>113</v>
      </c>
      <c r="C516" s="106">
        <v>2021</v>
      </c>
      <c r="D516" s="20" t="s">
        <v>0</v>
      </c>
      <c r="E516" s="4">
        <f t="shared" si="99"/>
        <v>61491.48936</v>
      </c>
      <c r="F516" s="4">
        <f>SUM(F517:F522)</f>
        <v>3689.48936</v>
      </c>
      <c r="G516" s="4">
        <f>SUM(G517:G522)</f>
        <v>57802</v>
      </c>
      <c r="H516" s="4">
        <f>SUM(H517:H522)</f>
        <v>0</v>
      </c>
      <c r="I516" s="4">
        <f>SUM(I517:I522)</f>
        <v>0</v>
      </c>
      <c r="J516" s="112" t="s">
        <v>249</v>
      </c>
      <c r="K516" s="106" t="s">
        <v>228</v>
      </c>
    </row>
    <row r="517" spans="1:11" x14ac:dyDescent="0.25">
      <c r="A517" s="107"/>
      <c r="B517" s="113"/>
      <c r="C517" s="107"/>
      <c r="D517" s="55">
        <v>2021</v>
      </c>
      <c r="E517" s="2">
        <f t="shared" si="99"/>
        <v>61491.48936</v>
      </c>
      <c r="F517" s="2">
        <v>3689.48936</v>
      </c>
      <c r="G517" s="2">
        <v>57802</v>
      </c>
      <c r="H517" s="2">
        <v>0</v>
      </c>
      <c r="I517" s="2">
        <v>0</v>
      </c>
      <c r="J517" s="113"/>
      <c r="K517" s="107"/>
    </row>
    <row r="518" spans="1:11" x14ac:dyDescent="0.25">
      <c r="A518" s="107"/>
      <c r="B518" s="113"/>
      <c r="C518" s="107"/>
      <c r="D518" s="55">
        <v>2022</v>
      </c>
      <c r="E518" s="2">
        <f t="shared" ref="E518:E523" si="101">SUM(F518:I518)</f>
        <v>0</v>
      </c>
      <c r="F518" s="2">
        <v>0</v>
      </c>
      <c r="G518" s="2">
        <v>0</v>
      </c>
      <c r="H518" s="2">
        <v>0</v>
      </c>
      <c r="I518" s="2">
        <v>0</v>
      </c>
      <c r="J518" s="113"/>
      <c r="K518" s="107"/>
    </row>
    <row r="519" spans="1:11" x14ac:dyDescent="0.25">
      <c r="A519" s="107"/>
      <c r="B519" s="113"/>
      <c r="C519" s="107"/>
      <c r="D519" s="55">
        <v>2023</v>
      </c>
      <c r="E519" s="2">
        <f t="shared" si="101"/>
        <v>0</v>
      </c>
      <c r="F519" s="2">
        <v>0</v>
      </c>
      <c r="G519" s="2">
        <v>0</v>
      </c>
      <c r="H519" s="2">
        <v>0</v>
      </c>
      <c r="I519" s="2">
        <v>0</v>
      </c>
      <c r="J519" s="113"/>
      <c r="K519" s="107"/>
    </row>
    <row r="520" spans="1:11" x14ac:dyDescent="0.25">
      <c r="A520" s="107"/>
      <c r="B520" s="113"/>
      <c r="C520" s="107"/>
      <c r="D520" s="55">
        <v>2024</v>
      </c>
      <c r="E520" s="2">
        <f t="shared" si="101"/>
        <v>0</v>
      </c>
      <c r="F520" s="2">
        <v>0</v>
      </c>
      <c r="G520" s="2">
        <v>0</v>
      </c>
      <c r="H520" s="2">
        <v>0</v>
      </c>
      <c r="I520" s="2">
        <v>0</v>
      </c>
      <c r="J520" s="113"/>
      <c r="K520" s="107"/>
    </row>
    <row r="521" spans="1:11" x14ac:dyDescent="0.25">
      <c r="A521" s="107"/>
      <c r="B521" s="113"/>
      <c r="C521" s="107"/>
      <c r="D521" s="55">
        <v>2025</v>
      </c>
      <c r="E521" s="2">
        <f t="shared" si="101"/>
        <v>0</v>
      </c>
      <c r="F521" s="2">
        <v>0</v>
      </c>
      <c r="G521" s="2">
        <v>0</v>
      </c>
      <c r="H521" s="2">
        <v>0</v>
      </c>
      <c r="I521" s="2">
        <v>0</v>
      </c>
      <c r="J521" s="113"/>
      <c r="K521" s="107"/>
    </row>
    <row r="522" spans="1:11" x14ac:dyDescent="0.25">
      <c r="A522" s="108"/>
      <c r="B522" s="134"/>
      <c r="C522" s="108"/>
      <c r="D522" s="59">
        <v>2026</v>
      </c>
      <c r="E522" s="2">
        <f t="shared" si="101"/>
        <v>0</v>
      </c>
      <c r="F522" s="2">
        <v>0</v>
      </c>
      <c r="G522" s="2">
        <v>0</v>
      </c>
      <c r="H522" s="2">
        <v>0</v>
      </c>
      <c r="I522" s="2">
        <v>0</v>
      </c>
      <c r="J522" s="134"/>
      <c r="K522" s="108"/>
    </row>
    <row r="523" spans="1:11" x14ac:dyDescent="0.25">
      <c r="A523" s="106" t="s">
        <v>114</v>
      </c>
      <c r="B523" s="112" t="s">
        <v>115</v>
      </c>
      <c r="C523" s="106" t="s">
        <v>325</v>
      </c>
      <c r="D523" s="20" t="s">
        <v>0</v>
      </c>
      <c r="E523" s="4">
        <f t="shared" si="101"/>
        <v>55979.396257243628</v>
      </c>
      <c r="F523" s="4">
        <f>SUM(F524:F529)</f>
        <v>51679.396257243628</v>
      </c>
      <c r="G523" s="4">
        <f>SUM(G524:G529)</f>
        <v>4300</v>
      </c>
      <c r="H523" s="4">
        <f>SUM(H524:H529)</f>
        <v>0</v>
      </c>
      <c r="I523" s="4">
        <f>SUM(I524:I529)</f>
        <v>0</v>
      </c>
      <c r="J523" s="112" t="s">
        <v>250</v>
      </c>
      <c r="K523" s="106" t="s">
        <v>228</v>
      </c>
    </row>
    <row r="524" spans="1:11" x14ac:dyDescent="0.25">
      <c r="A524" s="107"/>
      <c r="B524" s="113"/>
      <c r="C524" s="107"/>
      <c r="D524" s="75">
        <v>2021</v>
      </c>
      <c r="E524" s="2">
        <f>SUM(F524:I524)</f>
        <v>7634.9020372436298</v>
      </c>
      <c r="F524" s="2">
        <v>6634.9020372436298</v>
      </c>
      <c r="G524" s="2">
        <v>1000</v>
      </c>
      <c r="H524" s="2">
        <v>0</v>
      </c>
      <c r="I524" s="2">
        <v>0</v>
      </c>
      <c r="J524" s="113"/>
      <c r="K524" s="107"/>
    </row>
    <row r="525" spans="1:11" x14ac:dyDescent="0.25">
      <c r="A525" s="107"/>
      <c r="B525" s="113"/>
      <c r="C525" s="107"/>
      <c r="D525" s="67">
        <v>2022</v>
      </c>
      <c r="E525" s="41">
        <f t="shared" ref="E525:E530" si="102">SUM(F525:I525)</f>
        <v>8815.8719500000007</v>
      </c>
      <c r="F525" s="41">
        <v>7615.8719499999997</v>
      </c>
      <c r="G525" s="2">
        <v>1200</v>
      </c>
      <c r="H525" s="2">
        <v>0</v>
      </c>
      <c r="I525" s="2">
        <v>0</v>
      </c>
      <c r="J525" s="113"/>
      <c r="K525" s="107"/>
    </row>
    <row r="526" spans="1:11" x14ac:dyDescent="0.25">
      <c r="A526" s="107"/>
      <c r="B526" s="113"/>
      <c r="C526" s="107"/>
      <c r="D526" s="67">
        <v>2023</v>
      </c>
      <c r="E526" s="41">
        <f t="shared" si="102"/>
        <v>11353.608189999999</v>
      </c>
      <c r="F526" s="85">
        <v>9253.608189999999</v>
      </c>
      <c r="G526" s="6">
        <v>2100</v>
      </c>
      <c r="H526" s="2">
        <v>0</v>
      </c>
      <c r="I526" s="2">
        <v>0</v>
      </c>
      <c r="J526" s="113"/>
      <c r="K526" s="107"/>
    </row>
    <row r="527" spans="1:11" ht="15" customHeight="1" x14ac:dyDescent="0.25">
      <c r="A527" s="107"/>
      <c r="B527" s="113"/>
      <c r="C527" s="107"/>
      <c r="D527" s="67">
        <v>2024</v>
      </c>
      <c r="E527" s="41">
        <f t="shared" si="102"/>
        <v>9935.8828799999992</v>
      </c>
      <c r="F527" s="41">
        <f>9119.5656+816.31728</f>
        <v>9935.8828799999992</v>
      </c>
      <c r="G527" s="2">
        <v>0</v>
      </c>
      <c r="H527" s="2">
        <v>0</v>
      </c>
      <c r="I527" s="2">
        <v>0</v>
      </c>
      <c r="J527" s="113"/>
      <c r="K527" s="107"/>
    </row>
    <row r="528" spans="1:11" x14ac:dyDescent="0.25">
      <c r="A528" s="107"/>
      <c r="B528" s="113"/>
      <c r="C528" s="107"/>
      <c r="D528" s="67">
        <v>2025</v>
      </c>
      <c r="E528" s="41">
        <f t="shared" si="102"/>
        <v>9119.5655999999999</v>
      </c>
      <c r="F528" s="41">
        <v>9119.5655999999999</v>
      </c>
      <c r="G528" s="2">
        <v>0</v>
      </c>
      <c r="H528" s="2">
        <v>0</v>
      </c>
      <c r="I528" s="2">
        <v>0</v>
      </c>
      <c r="J528" s="113"/>
      <c r="K528" s="107"/>
    </row>
    <row r="529" spans="1:11" x14ac:dyDescent="0.25">
      <c r="A529" s="108"/>
      <c r="B529" s="114"/>
      <c r="C529" s="108"/>
      <c r="D529" s="67">
        <v>2026</v>
      </c>
      <c r="E529" s="41">
        <f t="shared" si="102"/>
        <v>9119.5655999999999</v>
      </c>
      <c r="F529" s="41">
        <v>9119.5655999999999</v>
      </c>
      <c r="G529" s="2">
        <v>0</v>
      </c>
      <c r="H529" s="2">
        <v>0</v>
      </c>
      <c r="I529" s="2">
        <v>0</v>
      </c>
      <c r="J529" s="136"/>
      <c r="K529" s="108"/>
    </row>
    <row r="530" spans="1:11" x14ac:dyDescent="0.25">
      <c r="A530" s="106" t="s">
        <v>116</v>
      </c>
      <c r="B530" s="112" t="s">
        <v>117</v>
      </c>
      <c r="C530" s="106" t="s">
        <v>325</v>
      </c>
      <c r="D530" s="36" t="s">
        <v>0</v>
      </c>
      <c r="E530" s="76">
        <f t="shared" si="102"/>
        <v>85707.318798619614</v>
      </c>
      <c r="F530" s="76">
        <f>SUM(F531:F536)</f>
        <v>49995.468798619615</v>
      </c>
      <c r="G530" s="4">
        <f>SUM(G531:G536)</f>
        <v>35711.85</v>
      </c>
      <c r="H530" s="4">
        <f>SUM(H531:H536)</f>
        <v>0</v>
      </c>
      <c r="I530" s="4">
        <f>SUM(I531:I536)</f>
        <v>0</v>
      </c>
      <c r="J530" s="112" t="s">
        <v>368</v>
      </c>
      <c r="K530" s="106" t="s">
        <v>228</v>
      </c>
    </row>
    <row r="531" spans="1:11" x14ac:dyDescent="0.25">
      <c r="A531" s="107"/>
      <c r="B531" s="113"/>
      <c r="C531" s="107"/>
      <c r="D531" s="67">
        <v>2021</v>
      </c>
      <c r="E531" s="41">
        <f>SUM(F531:I531)</f>
        <v>17643.381918619612</v>
      </c>
      <c r="F531" s="41">
        <v>6271.7819186196102</v>
      </c>
      <c r="G531" s="2">
        <v>11371.6</v>
      </c>
      <c r="H531" s="2">
        <v>0</v>
      </c>
      <c r="I531" s="2">
        <v>0</v>
      </c>
      <c r="J531" s="113"/>
      <c r="K531" s="107"/>
    </row>
    <row r="532" spans="1:11" x14ac:dyDescent="0.25">
      <c r="A532" s="107"/>
      <c r="B532" s="113"/>
      <c r="C532" s="107"/>
      <c r="D532" s="67">
        <v>2022</v>
      </c>
      <c r="E532" s="41">
        <f t="shared" ref="E532:E537" si="103">SUM(F532:I532)</f>
        <v>15547.458289999999</v>
      </c>
      <c r="F532" s="41">
        <v>7147.4582899999996</v>
      </c>
      <c r="G532" s="2">
        <v>8400</v>
      </c>
      <c r="H532" s="2">
        <v>0</v>
      </c>
      <c r="I532" s="2">
        <v>0</v>
      </c>
      <c r="J532" s="113"/>
      <c r="K532" s="107"/>
    </row>
    <row r="533" spans="1:11" x14ac:dyDescent="0.25">
      <c r="A533" s="107"/>
      <c r="B533" s="113"/>
      <c r="C533" s="107"/>
      <c r="D533" s="67">
        <v>2023</v>
      </c>
      <c r="E533" s="41">
        <f t="shared" si="103"/>
        <v>25527.77103</v>
      </c>
      <c r="F533" s="41">
        <v>9587.5210299999999</v>
      </c>
      <c r="G533" s="2">
        <v>15940.25</v>
      </c>
      <c r="H533" s="2">
        <v>0</v>
      </c>
      <c r="I533" s="2">
        <v>0</v>
      </c>
      <c r="J533" s="113"/>
      <c r="K533" s="107"/>
    </row>
    <row r="534" spans="1:11" x14ac:dyDescent="0.25">
      <c r="A534" s="107"/>
      <c r="B534" s="113"/>
      <c r="C534" s="107"/>
      <c r="D534" s="67">
        <v>2024</v>
      </c>
      <c r="E534" s="41">
        <f t="shared" si="103"/>
        <v>9848.5911000000015</v>
      </c>
      <c r="F534" s="41">
        <f>8570.05823+1278.53287</f>
        <v>9848.5911000000015</v>
      </c>
      <c r="G534" s="2">
        <v>0</v>
      </c>
      <c r="H534" s="2">
        <v>0</v>
      </c>
      <c r="I534" s="2">
        <v>0</v>
      </c>
      <c r="J534" s="113"/>
      <c r="K534" s="107"/>
    </row>
    <row r="535" spans="1:11" x14ac:dyDescent="0.25">
      <c r="A535" s="107"/>
      <c r="B535" s="113"/>
      <c r="C535" s="107"/>
      <c r="D535" s="67">
        <v>2025</v>
      </c>
      <c r="E535" s="41">
        <f t="shared" si="103"/>
        <v>8570.0582300000005</v>
      </c>
      <c r="F535" s="41">
        <v>8570.0582300000005</v>
      </c>
      <c r="G535" s="2">
        <v>0</v>
      </c>
      <c r="H535" s="2">
        <v>0</v>
      </c>
      <c r="I535" s="2">
        <v>0</v>
      </c>
      <c r="J535" s="113"/>
      <c r="K535" s="107"/>
    </row>
    <row r="536" spans="1:11" x14ac:dyDescent="0.25">
      <c r="A536" s="108"/>
      <c r="B536" s="114"/>
      <c r="C536" s="108"/>
      <c r="D536" s="67">
        <v>2026</v>
      </c>
      <c r="E536" s="41">
        <f t="shared" si="103"/>
        <v>8570.0582300000005</v>
      </c>
      <c r="F536" s="41">
        <v>8570.0582300000005</v>
      </c>
      <c r="G536" s="2">
        <v>0</v>
      </c>
      <c r="H536" s="2">
        <v>0</v>
      </c>
      <c r="I536" s="2">
        <v>0</v>
      </c>
      <c r="J536" s="136"/>
      <c r="K536" s="108"/>
    </row>
    <row r="537" spans="1:11" x14ac:dyDescent="0.25">
      <c r="A537" s="106" t="s">
        <v>118</v>
      </c>
      <c r="B537" s="112" t="s">
        <v>119</v>
      </c>
      <c r="C537" s="106" t="s">
        <v>325</v>
      </c>
      <c r="D537" s="36" t="s">
        <v>0</v>
      </c>
      <c r="E537" s="76">
        <f t="shared" si="103"/>
        <v>58087.72909983994</v>
      </c>
      <c r="F537" s="76">
        <f>SUM(F538:F543)</f>
        <v>29271.179099839941</v>
      </c>
      <c r="G537" s="4">
        <f>SUM(G538:G543)</f>
        <v>28816.550000000003</v>
      </c>
      <c r="H537" s="4">
        <f>SUM(H538:H543)</f>
        <v>0</v>
      </c>
      <c r="I537" s="4">
        <f>SUM(I538:I543)</f>
        <v>0</v>
      </c>
      <c r="J537" s="112" t="s">
        <v>369</v>
      </c>
      <c r="K537" s="106" t="s">
        <v>228</v>
      </c>
    </row>
    <row r="538" spans="1:11" x14ac:dyDescent="0.25">
      <c r="A538" s="107"/>
      <c r="B538" s="113"/>
      <c r="C538" s="107"/>
      <c r="D538" s="67">
        <v>2021</v>
      </c>
      <c r="E538" s="41">
        <f>SUM(F538:I538)</f>
        <v>9108.2610498399408</v>
      </c>
      <c r="F538" s="41">
        <v>3608.2610498399399</v>
      </c>
      <c r="G538" s="2">
        <v>5500</v>
      </c>
      <c r="H538" s="2">
        <v>0</v>
      </c>
      <c r="I538" s="2">
        <v>0</v>
      </c>
      <c r="J538" s="113"/>
      <c r="K538" s="107"/>
    </row>
    <row r="539" spans="1:11" x14ac:dyDescent="0.25">
      <c r="A539" s="107"/>
      <c r="B539" s="113"/>
      <c r="C539" s="107"/>
      <c r="D539" s="67">
        <v>2022</v>
      </c>
      <c r="E539" s="41">
        <f t="shared" ref="E539:E544" si="104">SUM(F539:I539)</f>
        <v>12799.395980000001</v>
      </c>
      <c r="F539" s="41">
        <v>4927.2959799999999</v>
      </c>
      <c r="G539" s="2">
        <v>7872.1</v>
      </c>
      <c r="H539" s="2">
        <v>0</v>
      </c>
      <c r="I539" s="2">
        <v>0</v>
      </c>
      <c r="J539" s="113"/>
      <c r="K539" s="107"/>
    </row>
    <row r="540" spans="1:11" x14ac:dyDescent="0.25">
      <c r="A540" s="107"/>
      <c r="B540" s="113"/>
      <c r="C540" s="107"/>
      <c r="D540" s="67">
        <v>2023</v>
      </c>
      <c r="E540" s="41">
        <f t="shared" si="104"/>
        <v>21151.27058</v>
      </c>
      <c r="F540" s="41">
        <v>5706.8205799999996</v>
      </c>
      <c r="G540" s="2">
        <v>15444.45</v>
      </c>
      <c r="H540" s="2">
        <v>0</v>
      </c>
      <c r="I540" s="2">
        <v>0</v>
      </c>
      <c r="J540" s="113"/>
      <c r="K540" s="107"/>
    </row>
    <row r="541" spans="1:11" x14ac:dyDescent="0.25">
      <c r="A541" s="107"/>
      <c r="B541" s="113"/>
      <c r="C541" s="107"/>
      <c r="D541" s="67">
        <v>2024</v>
      </c>
      <c r="E541" s="41">
        <f t="shared" si="104"/>
        <v>5586.7922900000003</v>
      </c>
      <c r="F541" s="41">
        <f>4721.0046+865.78769</f>
        <v>5586.7922900000003</v>
      </c>
      <c r="G541" s="2">
        <v>0</v>
      </c>
      <c r="H541" s="2">
        <v>0</v>
      </c>
      <c r="I541" s="2">
        <v>0</v>
      </c>
      <c r="J541" s="113"/>
      <c r="K541" s="107"/>
    </row>
    <row r="542" spans="1:11" x14ac:dyDescent="0.25">
      <c r="A542" s="107"/>
      <c r="B542" s="113"/>
      <c r="C542" s="107"/>
      <c r="D542" s="67">
        <v>2025</v>
      </c>
      <c r="E542" s="41">
        <f t="shared" si="104"/>
        <v>4721.0046000000002</v>
      </c>
      <c r="F542" s="41">
        <v>4721.0046000000002</v>
      </c>
      <c r="G542" s="2">
        <v>0</v>
      </c>
      <c r="H542" s="2">
        <v>0</v>
      </c>
      <c r="I542" s="2">
        <v>0</v>
      </c>
      <c r="J542" s="113"/>
      <c r="K542" s="107"/>
    </row>
    <row r="543" spans="1:11" x14ac:dyDescent="0.25">
      <c r="A543" s="108"/>
      <c r="B543" s="114"/>
      <c r="C543" s="108"/>
      <c r="D543" s="75">
        <v>2026</v>
      </c>
      <c r="E543" s="2">
        <f t="shared" si="104"/>
        <v>4721.0046000000002</v>
      </c>
      <c r="F543" s="2">
        <v>4721.0046000000002</v>
      </c>
      <c r="G543" s="2">
        <v>0</v>
      </c>
      <c r="H543" s="2">
        <v>0</v>
      </c>
      <c r="I543" s="2">
        <v>0</v>
      </c>
      <c r="J543" s="136"/>
      <c r="K543" s="108"/>
    </row>
    <row r="544" spans="1:11" x14ac:dyDescent="0.25">
      <c r="A544" s="106" t="s">
        <v>120</v>
      </c>
      <c r="B544" s="112" t="s">
        <v>121</v>
      </c>
      <c r="C544" s="106" t="s">
        <v>325</v>
      </c>
      <c r="D544" s="20" t="s">
        <v>0</v>
      </c>
      <c r="E544" s="4">
        <f t="shared" si="104"/>
        <v>156417.24994000001</v>
      </c>
      <c r="F544" s="4">
        <f>SUM(F545:F550)</f>
        <v>60757.349939999993</v>
      </c>
      <c r="G544" s="4">
        <f>SUM(G545:G550)</f>
        <v>95659.900000000009</v>
      </c>
      <c r="H544" s="4">
        <f>SUM(H545:H550)</f>
        <v>0</v>
      </c>
      <c r="I544" s="4">
        <f>SUM(I545:I550)</f>
        <v>0</v>
      </c>
      <c r="J544" s="112" t="s">
        <v>370</v>
      </c>
      <c r="K544" s="106" t="s">
        <v>251</v>
      </c>
    </row>
    <row r="545" spans="1:11" x14ac:dyDescent="0.25">
      <c r="A545" s="107"/>
      <c r="B545" s="113"/>
      <c r="C545" s="107"/>
      <c r="D545" s="67">
        <v>2021</v>
      </c>
      <c r="E545" s="41">
        <f>SUM(F545:I545)</f>
        <v>43915</v>
      </c>
      <c r="F545" s="41">
        <v>8560.1999999999971</v>
      </c>
      <c r="G545" s="2">
        <v>35354.800000000003</v>
      </c>
      <c r="H545" s="2">
        <v>0</v>
      </c>
      <c r="I545" s="2">
        <v>0</v>
      </c>
      <c r="J545" s="113"/>
      <c r="K545" s="107"/>
    </row>
    <row r="546" spans="1:11" x14ac:dyDescent="0.25">
      <c r="A546" s="107"/>
      <c r="B546" s="113"/>
      <c r="C546" s="107"/>
      <c r="D546" s="67">
        <v>2022</v>
      </c>
      <c r="E546" s="41">
        <f t="shared" ref="E546:E551" si="105">SUM(F546:I546)</f>
        <v>35722.49811</v>
      </c>
      <c r="F546" s="41">
        <v>9929.9981100000005</v>
      </c>
      <c r="G546" s="2">
        <v>25792.5</v>
      </c>
      <c r="H546" s="2">
        <v>0</v>
      </c>
      <c r="I546" s="2">
        <v>0</v>
      </c>
      <c r="J546" s="113"/>
      <c r="K546" s="107"/>
    </row>
    <row r="547" spans="1:11" x14ac:dyDescent="0.25">
      <c r="A547" s="107"/>
      <c r="B547" s="113"/>
      <c r="C547" s="107"/>
      <c r="D547" s="67">
        <v>2023</v>
      </c>
      <c r="E547" s="41">
        <f t="shared" si="105"/>
        <v>28095.932250000002</v>
      </c>
      <c r="F547" s="41">
        <v>10037.53225</v>
      </c>
      <c r="G547" s="2">
        <v>18058.400000000001</v>
      </c>
      <c r="H547" s="2">
        <v>0</v>
      </c>
      <c r="I547" s="2">
        <v>0</v>
      </c>
      <c r="J547" s="113"/>
      <c r="K547" s="107"/>
    </row>
    <row r="548" spans="1:11" x14ac:dyDescent="0.25">
      <c r="A548" s="107"/>
      <c r="B548" s="113"/>
      <c r="C548" s="107"/>
      <c r="D548" s="67">
        <v>2024</v>
      </c>
      <c r="E548" s="41">
        <f t="shared" si="105"/>
        <v>29836.81336</v>
      </c>
      <c r="F548" s="41">
        <f>9423.50311+3959.11025</f>
        <v>13382.613359999999</v>
      </c>
      <c r="G548" s="2">
        <v>16454.2</v>
      </c>
      <c r="H548" s="2">
        <v>0</v>
      </c>
      <c r="I548" s="2">
        <v>0</v>
      </c>
      <c r="J548" s="113"/>
      <c r="K548" s="107"/>
    </row>
    <row r="549" spans="1:11" x14ac:dyDescent="0.25">
      <c r="A549" s="107"/>
      <c r="B549" s="113"/>
      <c r="C549" s="107"/>
      <c r="D549" s="67">
        <v>2025</v>
      </c>
      <c r="E549" s="41">
        <f t="shared" si="105"/>
        <v>9423.5031099999997</v>
      </c>
      <c r="F549" s="41">
        <v>9423.5031099999997</v>
      </c>
      <c r="G549" s="2">
        <v>0</v>
      </c>
      <c r="H549" s="2">
        <v>0</v>
      </c>
      <c r="I549" s="2">
        <v>0</v>
      </c>
      <c r="J549" s="113"/>
      <c r="K549" s="107"/>
    </row>
    <row r="550" spans="1:11" x14ac:dyDescent="0.25">
      <c r="A550" s="108"/>
      <c r="B550" s="114"/>
      <c r="C550" s="108"/>
      <c r="D550" s="67">
        <v>2026</v>
      </c>
      <c r="E550" s="41">
        <f t="shared" si="105"/>
        <v>9423.5031099999997</v>
      </c>
      <c r="F550" s="41">
        <v>9423.5031099999997</v>
      </c>
      <c r="G550" s="2">
        <v>0</v>
      </c>
      <c r="H550" s="2">
        <v>0</v>
      </c>
      <c r="I550" s="2">
        <v>0</v>
      </c>
      <c r="J550" s="136"/>
      <c r="K550" s="108"/>
    </row>
    <row r="551" spans="1:11" x14ac:dyDescent="0.25">
      <c r="A551" s="106" t="s">
        <v>122</v>
      </c>
      <c r="B551" s="112" t="s">
        <v>123</v>
      </c>
      <c r="C551" s="106">
        <v>2024</v>
      </c>
      <c r="D551" s="20" t="s">
        <v>0</v>
      </c>
      <c r="E551" s="4">
        <f t="shared" si="105"/>
        <v>0</v>
      </c>
      <c r="F551" s="4">
        <f>SUM(F552:F557)</f>
        <v>0</v>
      </c>
      <c r="G551" s="4">
        <f>SUM(G552:G557)</f>
        <v>0</v>
      </c>
      <c r="H551" s="4">
        <f>SUM(H552:H557)</f>
        <v>0</v>
      </c>
      <c r="I551" s="4">
        <f>SUM(I552:I557)</f>
        <v>0</v>
      </c>
      <c r="J551" s="106" t="s">
        <v>226</v>
      </c>
      <c r="K551" s="106" t="s">
        <v>228</v>
      </c>
    </row>
    <row r="552" spans="1:11" x14ac:dyDescent="0.25">
      <c r="A552" s="107"/>
      <c r="B552" s="190"/>
      <c r="C552" s="107"/>
      <c r="D552" s="16">
        <v>2021</v>
      </c>
      <c r="E552" s="2">
        <f>SUM(F552:I552)</f>
        <v>0</v>
      </c>
      <c r="F552" s="2">
        <v>0</v>
      </c>
      <c r="G552" s="2">
        <v>0</v>
      </c>
      <c r="H552" s="2">
        <v>0</v>
      </c>
      <c r="I552" s="2">
        <v>0</v>
      </c>
      <c r="J552" s="107"/>
      <c r="K552" s="107"/>
    </row>
    <row r="553" spans="1:11" x14ac:dyDescent="0.25">
      <c r="A553" s="107"/>
      <c r="B553" s="190"/>
      <c r="C553" s="107"/>
      <c r="D553" s="16">
        <v>2022</v>
      </c>
      <c r="E553" s="2">
        <f t="shared" ref="E553:E558" si="106">SUM(F553:I553)</f>
        <v>0</v>
      </c>
      <c r="F553" s="2">
        <v>0</v>
      </c>
      <c r="G553" s="2">
        <v>0</v>
      </c>
      <c r="H553" s="2">
        <v>0</v>
      </c>
      <c r="I553" s="2">
        <v>0</v>
      </c>
      <c r="J553" s="107"/>
      <c r="K553" s="107"/>
    </row>
    <row r="554" spans="1:11" x14ac:dyDescent="0.25">
      <c r="A554" s="107"/>
      <c r="B554" s="190"/>
      <c r="C554" s="107"/>
      <c r="D554" s="16">
        <v>2023</v>
      </c>
      <c r="E554" s="2">
        <f t="shared" si="106"/>
        <v>0</v>
      </c>
      <c r="F554" s="2">
        <v>0</v>
      </c>
      <c r="G554" s="2">
        <v>0</v>
      </c>
      <c r="H554" s="2">
        <v>0</v>
      </c>
      <c r="I554" s="2">
        <v>0</v>
      </c>
      <c r="J554" s="107"/>
      <c r="K554" s="107"/>
    </row>
    <row r="555" spans="1:11" x14ac:dyDescent="0.25">
      <c r="A555" s="107"/>
      <c r="B555" s="190"/>
      <c r="C555" s="107"/>
      <c r="D555" s="16">
        <v>2024</v>
      </c>
      <c r="E555" s="2">
        <f t="shared" si="106"/>
        <v>0</v>
      </c>
      <c r="F555" s="2">
        <v>0</v>
      </c>
      <c r="G555" s="2">
        <v>0</v>
      </c>
      <c r="H555" s="2">
        <v>0</v>
      </c>
      <c r="I555" s="2">
        <v>0</v>
      </c>
      <c r="J555" s="107"/>
      <c r="K555" s="107"/>
    </row>
    <row r="556" spans="1:11" x14ac:dyDescent="0.25">
      <c r="A556" s="107"/>
      <c r="B556" s="190"/>
      <c r="C556" s="107"/>
      <c r="D556" s="16">
        <v>2025</v>
      </c>
      <c r="E556" s="2">
        <f t="shared" si="106"/>
        <v>0</v>
      </c>
      <c r="F556" s="2">
        <v>0</v>
      </c>
      <c r="G556" s="2">
        <v>0</v>
      </c>
      <c r="H556" s="2">
        <v>0</v>
      </c>
      <c r="I556" s="2">
        <v>0</v>
      </c>
      <c r="J556" s="107"/>
      <c r="K556" s="107"/>
    </row>
    <row r="557" spans="1:11" x14ac:dyDescent="0.25">
      <c r="A557" s="108"/>
      <c r="B557" s="134"/>
      <c r="C557" s="108"/>
      <c r="D557" s="59">
        <v>2026</v>
      </c>
      <c r="E557" s="2">
        <f t="shared" si="106"/>
        <v>0</v>
      </c>
      <c r="F557" s="2">
        <v>0</v>
      </c>
      <c r="G557" s="2">
        <v>0</v>
      </c>
      <c r="H557" s="2">
        <v>0</v>
      </c>
      <c r="I557" s="2">
        <v>0</v>
      </c>
      <c r="J557" s="135"/>
      <c r="K557" s="108"/>
    </row>
    <row r="558" spans="1:11" x14ac:dyDescent="0.25">
      <c r="A558" s="181" t="s">
        <v>124</v>
      </c>
      <c r="B558" s="184" t="s">
        <v>125</v>
      </c>
      <c r="C558" s="181" t="s">
        <v>50</v>
      </c>
      <c r="D558" s="37" t="s">
        <v>0</v>
      </c>
      <c r="E558" s="38">
        <f t="shared" si="106"/>
        <v>19355.85108</v>
      </c>
      <c r="F558" s="38">
        <f>SUM(F559:F564)</f>
        <v>1161.3510799999999</v>
      </c>
      <c r="G558" s="38">
        <f>SUM(G559:G564)</f>
        <v>18194.5</v>
      </c>
      <c r="H558" s="38">
        <f>SUM(H559:H564)</f>
        <v>0</v>
      </c>
      <c r="I558" s="38">
        <f>SUM(I559:I564)</f>
        <v>0</v>
      </c>
      <c r="J558" s="184" t="s">
        <v>252</v>
      </c>
      <c r="K558" s="181" t="s">
        <v>228</v>
      </c>
    </row>
    <row r="559" spans="1:11" x14ac:dyDescent="0.25">
      <c r="A559" s="182"/>
      <c r="B559" s="185"/>
      <c r="C559" s="182"/>
      <c r="D559" s="45">
        <v>2021</v>
      </c>
      <c r="E559" s="40">
        <f>SUM(F559:I559)</f>
        <v>2591.5957399999998</v>
      </c>
      <c r="F559" s="40">
        <f t="shared" ref="F559:F564" si="107">F566</f>
        <v>155.49574000000001</v>
      </c>
      <c r="G559" s="40">
        <f t="shared" ref="G559:I564" si="108">G566</f>
        <v>2436.1</v>
      </c>
      <c r="H559" s="40">
        <f t="shared" si="108"/>
        <v>0</v>
      </c>
      <c r="I559" s="40">
        <f t="shared" si="108"/>
        <v>0</v>
      </c>
      <c r="J559" s="185"/>
      <c r="K559" s="182"/>
    </row>
    <row r="560" spans="1:11" x14ac:dyDescent="0.25">
      <c r="A560" s="182"/>
      <c r="B560" s="185"/>
      <c r="C560" s="182"/>
      <c r="D560" s="45">
        <v>2022</v>
      </c>
      <c r="E560" s="40">
        <f t="shared" ref="E560:E565" si="109">SUM(F560:I560)</f>
        <v>5478.2978800000001</v>
      </c>
      <c r="F560" s="40">
        <f t="shared" si="107"/>
        <v>328.69788</v>
      </c>
      <c r="G560" s="40">
        <f t="shared" si="108"/>
        <v>5149.6000000000004</v>
      </c>
      <c r="H560" s="40">
        <f t="shared" si="108"/>
        <v>0</v>
      </c>
      <c r="I560" s="40">
        <f t="shared" si="108"/>
        <v>0</v>
      </c>
      <c r="J560" s="185"/>
      <c r="K560" s="182"/>
    </row>
    <row r="561" spans="1:11" x14ac:dyDescent="0.25">
      <c r="A561" s="182"/>
      <c r="B561" s="185"/>
      <c r="C561" s="182"/>
      <c r="D561" s="45">
        <v>2023</v>
      </c>
      <c r="E561" s="40">
        <f t="shared" si="109"/>
        <v>5642.9787299999998</v>
      </c>
      <c r="F561" s="40">
        <f t="shared" si="107"/>
        <v>338.57873000000001</v>
      </c>
      <c r="G561" s="40">
        <f t="shared" si="108"/>
        <v>5304.4</v>
      </c>
      <c r="H561" s="40">
        <f t="shared" si="108"/>
        <v>0</v>
      </c>
      <c r="I561" s="40">
        <f t="shared" si="108"/>
        <v>0</v>
      </c>
      <c r="J561" s="185"/>
      <c r="K561" s="182"/>
    </row>
    <row r="562" spans="1:11" x14ac:dyDescent="0.25">
      <c r="A562" s="182"/>
      <c r="B562" s="185"/>
      <c r="C562" s="182"/>
      <c r="D562" s="45">
        <v>2024</v>
      </c>
      <c r="E562" s="40">
        <f t="shared" si="109"/>
        <v>5642.9787299999998</v>
      </c>
      <c r="F562" s="40">
        <f t="shared" si="107"/>
        <v>338.57873000000001</v>
      </c>
      <c r="G562" s="40">
        <f t="shared" si="108"/>
        <v>5304.4</v>
      </c>
      <c r="H562" s="40">
        <f t="shared" si="108"/>
        <v>0</v>
      </c>
      <c r="I562" s="40">
        <f t="shared" si="108"/>
        <v>0</v>
      </c>
      <c r="J562" s="185"/>
      <c r="K562" s="182"/>
    </row>
    <row r="563" spans="1:11" x14ac:dyDescent="0.25">
      <c r="A563" s="182"/>
      <c r="B563" s="185"/>
      <c r="C563" s="182"/>
      <c r="D563" s="45">
        <v>2025</v>
      </c>
      <c r="E563" s="40">
        <f t="shared" si="109"/>
        <v>0</v>
      </c>
      <c r="F563" s="40">
        <f t="shared" si="107"/>
        <v>0</v>
      </c>
      <c r="G563" s="40">
        <f t="shared" si="108"/>
        <v>0</v>
      </c>
      <c r="H563" s="40">
        <f t="shared" si="108"/>
        <v>0</v>
      </c>
      <c r="I563" s="40">
        <f t="shared" si="108"/>
        <v>0</v>
      </c>
      <c r="J563" s="185"/>
      <c r="K563" s="182"/>
    </row>
    <row r="564" spans="1:11" x14ac:dyDescent="0.25">
      <c r="A564" s="183"/>
      <c r="B564" s="134"/>
      <c r="C564" s="183"/>
      <c r="D564" s="64">
        <v>2026</v>
      </c>
      <c r="E564" s="40">
        <f t="shared" si="109"/>
        <v>0</v>
      </c>
      <c r="F564" s="40">
        <f t="shared" si="107"/>
        <v>0</v>
      </c>
      <c r="G564" s="40">
        <f t="shared" si="108"/>
        <v>0</v>
      </c>
      <c r="H564" s="40">
        <f t="shared" si="108"/>
        <v>0</v>
      </c>
      <c r="I564" s="40">
        <f t="shared" si="108"/>
        <v>0</v>
      </c>
      <c r="J564" s="134"/>
      <c r="K564" s="183"/>
    </row>
    <row r="565" spans="1:11" x14ac:dyDescent="0.25">
      <c r="A565" s="106" t="s">
        <v>126</v>
      </c>
      <c r="B565" s="112" t="s">
        <v>127</v>
      </c>
      <c r="C565" s="106" t="s">
        <v>50</v>
      </c>
      <c r="D565" s="20" t="s">
        <v>0</v>
      </c>
      <c r="E565" s="4">
        <f t="shared" si="109"/>
        <v>19355.85108</v>
      </c>
      <c r="F565" s="4">
        <f>SUM(F566:F571)</f>
        <v>1161.3510799999999</v>
      </c>
      <c r="G565" s="4">
        <f>SUM(G566:G571)</f>
        <v>18194.5</v>
      </c>
      <c r="H565" s="4">
        <f>SUM(H566:H571)</f>
        <v>0</v>
      </c>
      <c r="I565" s="4">
        <f>SUM(I566:I571)</f>
        <v>0</v>
      </c>
      <c r="J565" s="112" t="s">
        <v>316</v>
      </c>
      <c r="K565" s="106" t="s">
        <v>228</v>
      </c>
    </row>
    <row r="566" spans="1:11" x14ac:dyDescent="0.25">
      <c r="A566" s="107"/>
      <c r="B566" s="113"/>
      <c r="C566" s="107"/>
      <c r="D566" s="16">
        <v>2021</v>
      </c>
      <c r="E566" s="2">
        <f>SUM(F566:I566)</f>
        <v>2591.5957399999998</v>
      </c>
      <c r="F566" s="2">
        <v>155.49574000000001</v>
      </c>
      <c r="G566" s="2">
        <v>2436.1</v>
      </c>
      <c r="H566" s="2">
        <v>0</v>
      </c>
      <c r="I566" s="2">
        <v>0</v>
      </c>
      <c r="J566" s="113"/>
      <c r="K566" s="107"/>
    </row>
    <row r="567" spans="1:11" x14ac:dyDescent="0.25">
      <c r="A567" s="107"/>
      <c r="B567" s="113"/>
      <c r="C567" s="107"/>
      <c r="D567" s="16">
        <v>2022</v>
      </c>
      <c r="E567" s="2">
        <f t="shared" ref="E567:E572" si="110">SUM(F567:I567)</f>
        <v>5478.2978800000001</v>
      </c>
      <c r="F567" s="2">
        <v>328.69788</v>
      </c>
      <c r="G567" s="2">
        <v>5149.6000000000004</v>
      </c>
      <c r="H567" s="2">
        <v>0</v>
      </c>
      <c r="I567" s="2">
        <v>0</v>
      </c>
      <c r="J567" s="113"/>
      <c r="K567" s="107"/>
    </row>
    <row r="568" spans="1:11" x14ac:dyDescent="0.25">
      <c r="A568" s="107"/>
      <c r="B568" s="113"/>
      <c r="C568" s="107"/>
      <c r="D568" s="16">
        <v>2023</v>
      </c>
      <c r="E568" s="2">
        <f t="shared" si="110"/>
        <v>5642.9787299999998</v>
      </c>
      <c r="F568" s="2">
        <f>399.91915-61.34042</f>
        <v>338.57873000000001</v>
      </c>
      <c r="G568" s="2">
        <v>5304.4</v>
      </c>
      <c r="H568" s="2">
        <v>0</v>
      </c>
      <c r="I568" s="2">
        <v>0</v>
      </c>
      <c r="J568" s="113"/>
      <c r="K568" s="107"/>
    </row>
    <row r="569" spans="1:11" x14ac:dyDescent="0.25">
      <c r="A569" s="107"/>
      <c r="B569" s="113"/>
      <c r="C569" s="107"/>
      <c r="D569" s="16">
        <v>2024</v>
      </c>
      <c r="E569" s="2">
        <f t="shared" si="110"/>
        <v>5642.9787299999998</v>
      </c>
      <c r="F569" s="2">
        <v>338.57873000000001</v>
      </c>
      <c r="G569" s="2">
        <v>5304.4</v>
      </c>
      <c r="H569" s="2">
        <v>0</v>
      </c>
      <c r="I569" s="2">
        <v>0</v>
      </c>
      <c r="J569" s="113"/>
      <c r="K569" s="107"/>
    </row>
    <row r="570" spans="1:11" x14ac:dyDescent="0.25">
      <c r="A570" s="107"/>
      <c r="B570" s="113"/>
      <c r="C570" s="107"/>
      <c r="D570" s="16">
        <v>2025</v>
      </c>
      <c r="E570" s="2">
        <f t="shared" si="110"/>
        <v>0</v>
      </c>
      <c r="F570" s="2">
        <v>0</v>
      </c>
      <c r="G570" s="2">
        <v>0</v>
      </c>
      <c r="H570" s="2">
        <v>0</v>
      </c>
      <c r="I570" s="2">
        <v>0</v>
      </c>
      <c r="J570" s="113"/>
      <c r="K570" s="107"/>
    </row>
    <row r="571" spans="1:11" x14ac:dyDescent="0.25">
      <c r="A571" s="108"/>
      <c r="B571" s="134"/>
      <c r="C571" s="108"/>
      <c r="D571" s="59">
        <v>2026</v>
      </c>
      <c r="E571" s="2">
        <f t="shared" si="110"/>
        <v>0</v>
      </c>
      <c r="F571" s="2">
        <v>0</v>
      </c>
      <c r="G571" s="2">
        <v>0</v>
      </c>
      <c r="H571" s="2"/>
      <c r="I571" s="2"/>
      <c r="J571" s="114"/>
      <c r="K571" s="108"/>
    </row>
    <row r="572" spans="1:11" ht="24.75" customHeight="1" x14ac:dyDescent="0.25">
      <c r="A572" s="154" t="s">
        <v>128</v>
      </c>
      <c r="B572" s="157" t="s">
        <v>129</v>
      </c>
      <c r="C572" s="154" t="s">
        <v>325</v>
      </c>
      <c r="D572" s="25" t="s">
        <v>0</v>
      </c>
      <c r="E572" s="26">
        <f t="shared" si="110"/>
        <v>4876207.3835500013</v>
      </c>
      <c r="F572" s="26">
        <f>SUM(F573:F578)</f>
        <v>2304050.1685500005</v>
      </c>
      <c r="G572" s="26">
        <f>SUM(G573:G578)</f>
        <v>617728.41500000004</v>
      </c>
      <c r="H572" s="26">
        <f>SUM(H573:H578)</f>
        <v>28500.12</v>
      </c>
      <c r="I572" s="26">
        <f>SUM(I573:I578)</f>
        <v>1925928.6800000002</v>
      </c>
      <c r="J572" s="174"/>
      <c r="K572" s="154" t="s">
        <v>428</v>
      </c>
    </row>
    <row r="573" spans="1:11" ht="27.75" customHeight="1" x14ac:dyDescent="0.25">
      <c r="A573" s="155"/>
      <c r="B573" s="158"/>
      <c r="C573" s="155"/>
      <c r="D573" s="33">
        <v>2021</v>
      </c>
      <c r="E573" s="28">
        <f t="shared" ref="E573:E587" si="111">SUM(F573:I573)</f>
        <v>528085.18313000002</v>
      </c>
      <c r="F573" s="28">
        <f>F580+F615+F657+F678+F692+F706+F734</f>
        <v>221176.46713</v>
      </c>
      <c r="G573" s="28">
        <f t="shared" ref="G573:I573" si="112">G580+G615+G657+G678+G692+G706+G734</f>
        <v>278408.59600000002</v>
      </c>
      <c r="H573" s="28">
        <f t="shared" si="112"/>
        <v>28500.12</v>
      </c>
      <c r="I573" s="28">
        <f t="shared" si="112"/>
        <v>0</v>
      </c>
      <c r="J573" s="175"/>
      <c r="K573" s="155"/>
    </row>
    <row r="574" spans="1:11" ht="23.25" customHeight="1" x14ac:dyDescent="0.25">
      <c r="A574" s="155"/>
      <c r="B574" s="158"/>
      <c r="C574" s="155"/>
      <c r="D574" s="33">
        <v>2022</v>
      </c>
      <c r="E574" s="28">
        <f t="shared" si="111"/>
        <v>396510.48985000001</v>
      </c>
      <c r="F574" s="28">
        <f t="shared" ref="F574:I578" si="113">F581+F616+F658+F679+F693+F707+F735</f>
        <v>149850.07084999999</v>
      </c>
      <c r="G574" s="28">
        <f t="shared" si="113"/>
        <v>246660.41899999999</v>
      </c>
      <c r="H574" s="28">
        <f t="shared" si="113"/>
        <v>0</v>
      </c>
      <c r="I574" s="28">
        <f t="shared" si="113"/>
        <v>0</v>
      </c>
      <c r="J574" s="176"/>
      <c r="K574" s="155"/>
    </row>
    <row r="575" spans="1:11" ht="21" customHeight="1" x14ac:dyDescent="0.25">
      <c r="A575" s="155"/>
      <c r="B575" s="158"/>
      <c r="C575" s="155"/>
      <c r="D575" s="33">
        <v>2023</v>
      </c>
      <c r="E575" s="28">
        <f t="shared" si="111"/>
        <v>100578.21617</v>
      </c>
      <c r="F575" s="28">
        <f t="shared" si="113"/>
        <v>38537.71617</v>
      </c>
      <c r="G575" s="28">
        <f t="shared" si="113"/>
        <v>36071.5</v>
      </c>
      <c r="H575" s="28">
        <f t="shared" si="113"/>
        <v>0</v>
      </c>
      <c r="I575" s="28">
        <f t="shared" si="113"/>
        <v>25969</v>
      </c>
      <c r="J575" s="176"/>
      <c r="K575" s="155"/>
    </row>
    <row r="576" spans="1:11" ht="23.25" customHeight="1" x14ac:dyDescent="0.25">
      <c r="A576" s="155"/>
      <c r="B576" s="158"/>
      <c r="C576" s="155"/>
      <c r="D576" s="33">
        <v>2024</v>
      </c>
      <c r="E576" s="28">
        <f t="shared" si="111"/>
        <v>2049308.1439999999</v>
      </c>
      <c r="F576" s="28">
        <f t="shared" si="113"/>
        <v>1392776.3740000001</v>
      </c>
      <c r="G576" s="28">
        <f t="shared" si="113"/>
        <v>56587.9</v>
      </c>
      <c r="H576" s="28">
        <f t="shared" si="113"/>
        <v>0</v>
      </c>
      <c r="I576" s="28">
        <f t="shared" si="113"/>
        <v>599943.87</v>
      </c>
      <c r="J576" s="176"/>
      <c r="K576" s="155"/>
    </row>
    <row r="577" spans="1:11" ht="23.25" customHeight="1" x14ac:dyDescent="0.25">
      <c r="A577" s="155"/>
      <c r="B577" s="158"/>
      <c r="C577" s="155"/>
      <c r="D577" s="33">
        <v>2025</v>
      </c>
      <c r="E577" s="28">
        <f t="shared" si="111"/>
        <v>1756345.8752000001</v>
      </c>
      <c r="F577" s="28">
        <f>F584+F619+F661+F682+F696+F710+F738</f>
        <v>456330.06520000001</v>
      </c>
      <c r="G577" s="28">
        <f t="shared" ref="G577:I577" si="114">G584+G619+G661+G682+G696+G710+G738</f>
        <v>0</v>
      </c>
      <c r="H577" s="28">
        <f t="shared" si="114"/>
        <v>0</v>
      </c>
      <c r="I577" s="28">
        <f t="shared" si="114"/>
        <v>1300015.81</v>
      </c>
      <c r="J577" s="176"/>
      <c r="K577" s="155"/>
    </row>
    <row r="578" spans="1:11" x14ac:dyDescent="0.25">
      <c r="A578" s="156"/>
      <c r="B578" s="134"/>
      <c r="C578" s="156"/>
      <c r="D578" s="60">
        <v>2026</v>
      </c>
      <c r="E578" s="28">
        <f t="shared" si="111"/>
        <v>45379.475200000001</v>
      </c>
      <c r="F578" s="28">
        <f t="shared" si="113"/>
        <v>45379.475200000001</v>
      </c>
      <c r="G578" s="28">
        <f t="shared" si="113"/>
        <v>0</v>
      </c>
      <c r="H578" s="28">
        <f t="shared" si="113"/>
        <v>0</v>
      </c>
      <c r="I578" s="28">
        <f t="shared" si="113"/>
        <v>0</v>
      </c>
      <c r="J578" s="134"/>
      <c r="K578" s="156"/>
    </row>
    <row r="579" spans="1:11" x14ac:dyDescent="0.25">
      <c r="A579" s="118" t="s">
        <v>130</v>
      </c>
      <c r="B579" s="121" t="s">
        <v>131</v>
      </c>
      <c r="C579" s="118" t="s">
        <v>325</v>
      </c>
      <c r="D579" s="7" t="s">
        <v>0</v>
      </c>
      <c r="E579" s="1">
        <f t="shared" si="111"/>
        <v>228367.22077999997</v>
      </c>
      <c r="F579" s="1">
        <f>SUM(F580:F585)</f>
        <v>228367.22077999997</v>
      </c>
      <c r="G579" s="1">
        <f>SUM(G580:G585)</f>
        <v>0</v>
      </c>
      <c r="H579" s="1">
        <f>SUM(H580:H585)</f>
        <v>0</v>
      </c>
      <c r="I579" s="1">
        <f>SUM(I580:I585)</f>
        <v>0</v>
      </c>
      <c r="J579" s="121" t="s">
        <v>253</v>
      </c>
      <c r="K579" s="118" t="s">
        <v>371</v>
      </c>
    </row>
    <row r="580" spans="1:11" x14ac:dyDescent="0.25">
      <c r="A580" s="119"/>
      <c r="B580" s="122"/>
      <c r="C580" s="119"/>
      <c r="D580" s="32">
        <v>2021</v>
      </c>
      <c r="E580" s="8">
        <f t="shared" si="111"/>
        <v>34217.119999999995</v>
      </c>
      <c r="F580" s="8">
        <f>F587+F594+F601+F608</f>
        <v>34217.119999999995</v>
      </c>
      <c r="G580" s="8">
        <f>G587+G594+G601+G608</f>
        <v>0</v>
      </c>
      <c r="H580" s="8">
        <f>H587+H594+H601+H608</f>
        <v>0</v>
      </c>
      <c r="I580" s="8">
        <f>I587+I594+I601+I608</f>
        <v>0</v>
      </c>
      <c r="J580" s="122"/>
      <c r="K580" s="119"/>
    </row>
    <row r="581" spans="1:11" x14ac:dyDescent="0.25">
      <c r="A581" s="119"/>
      <c r="B581" s="122"/>
      <c r="C581" s="119"/>
      <c r="D581" s="32">
        <v>2022</v>
      </c>
      <c r="E581" s="8">
        <f t="shared" si="111"/>
        <v>71973.489999999991</v>
      </c>
      <c r="F581" s="8">
        <f t="shared" ref="F581:I585" si="115">F588+F595+F602+F609</f>
        <v>71973.489999999991</v>
      </c>
      <c r="G581" s="8">
        <f t="shared" si="115"/>
        <v>0</v>
      </c>
      <c r="H581" s="8">
        <f t="shared" si="115"/>
        <v>0</v>
      </c>
      <c r="I581" s="8">
        <f t="shared" si="115"/>
        <v>0</v>
      </c>
      <c r="J581" s="122"/>
      <c r="K581" s="119"/>
    </row>
    <row r="582" spans="1:11" x14ac:dyDescent="0.25">
      <c r="A582" s="119"/>
      <c r="B582" s="122"/>
      <c r="C582" s="119"/>
      <c r="D582" s="32">
        <v>2023</v>
      </c>
      <c r="E582" s="8">
        <f t="shared" si="111"/>
        <v>31114.78</v>
      </c>
      <c r="F582" s="8">
        <f t="shared" si="115"/>
        <v>31114.78</v>
      </c>
      <c r="G582" s="8">
        <f t="shared" si="115"/>
        <v>0</v>
      </c>
      <c r="H582" s="8">
        <f t="shared" si="115"/>
        <v>0</v>
      </c>
      <c r="I582" s="8">
        <f t="shared" si="115"/>
        <v>0</v>
      </c>
      <c r="J582" s="122"/>
      <c r="K582" s="119"/>
    </row>
    <row r="583" spans="1:11" x14ac:dyDescent="0.25">
      <c r="A583" s="119"/>
      <c r="B583" s="122"/>
      <c r="C583" s="119"/>
      <c r="D583" s="32">
        <v>2024</v>
      </c>
      <c r="E583" s="8">
        <f t="shared" si="111"/>
        <v>47903.880380000002</v>
      </c>
      <c r="F583" s="8">
        <f t="shared" si="115"/>
        <v>47903.880380000002</v>
      </c>
      <c r="G583" s="8">
        <f t="shared" si="115"/>
        <v>0</v>
      </c>
      <c r="H583" s="8">
        <f t="shared" si="115"/>
        <v>0</v>
      </c>
      <c r="I583" s="8">
        <f t="shared" si="115"/>
        <v>0</v>
      </c>
      <c r="J583" s="122"/>
      <c r="K583" s="119"/>
    </row>
    <row r="584" spans="1:11" x14ac:dyDescent="0.25">
      <c r="A584" s="119"/>
      <c r="B584" s="122"/>
      <c r="C584" s="119"/>
      <c r="D584" s="32">
        <v>2025</v>
      </c>
      <c r="E584" s="8">
        <f t="shared" si="111"/>
        <v>21578.975200000001</v>
      </c>
      <c r="F584" s="8">
        <f t="shared" si="115"/>
        <v>21578.975200000001</v>
      </c>
      <c r="G584" s="8">
        <f t="shared" si="115"/>
        <v>0</v>
      </c>
      <c r="H584" s="8">
        <f t="shared" si="115"/>
        <v>0</v>
      </c>
      <c r="I584" s="8">
        <f t="shared" si="115"/>
        <v>0</v>
      </c>
      <c r="J584" s="122"/>
      <c r="K584" s="119"/>
    </row>
    <row r="585" spans="1:11" x14ac:dyDescent="0.25">
      <c r="A585" s="120"/>
      <c r="B585" s="134"/>
      <c r="C585" s="120"/>
      <c r="D585" s="61">
        <v>2026</v>
      </c>
      <c r="E585" s="8">
        <f t="shared" si="111"/>
        <v>21578.975200000001</v>
      </c>
      <c r="F585" s="8">
        <f t="shared" si="115"/>
        <v>21578.975200000001</v>
      </c>
      <c r="G585" s="8">
        <f t="shared" si="115"/>
        <v>0</v>
      </c>
      <c r="H585" s="8">
        <f t="shared" si="115"/>
        <v>0</v>
      </c>
      <c r="I585" s="8">
        <f t="shared" si="115"/>
        <v>0</v>
      </c>
      <c r="J585" s="134"/>
      <c r="K585" s="120"/>
    </row>
    <row r="586" spans="1:11" ht="22.5" customHeight="1" x14ac:dyDescent="0.25">
      <c r="A586" s="138" t="s">
        <v>132</v>
      </c>
      <c r="B586" s="112" t="s">
        <v>133</v>
      </c>
      <c r="C586" s="106" t="s">
        <v>36</v>
      </c>
      <c r="D586" s="20" t="s">
        <v>0</v>
      </c>
      <c r="E586" s="4">
        <f t="shared" si="111"/>
        <v>34495.299999999996</v>
      </c>
      <c r="F586" s="4">
        <f>SUM(F587:F592)</f>
        <v>34495.299999999996</v>
      </c>
      <c r="G586" s="4">
        <f>SUM(G587:G592)</f>
        <v>0</v>
      </c>
      <c r="H586" s="4">
        <f>SUM(H587:H592)</f>
        <v>0</v>
      </c>
      <c r="I586" s="4">
        <f>SUM(I587:I592)</f>
        <v>0</v>
      </c>
      <c r="J586" s="115" t="s">
        <v>312</v>
      </c>
      <c r="K586" s="106" t="s">
        <v>299</v>
      </c>
    </row>
    <row r="587" spans="1:11" ht="21" customHeight="1" x14ac:dyDescent="0.25">
      <c r="A587" s="139"/>
      <c r="B587" s="113"/>
      <c r="C587" s="107"/>
      <c r="D587" s="55">
        <v>2021</v>
      </c>
      <c r="E587" s="2">
        <f t="shared" si="111"/>
        <v>17496.689999999999</v>
      </c>
      <c r="F587" s="2">
        <v>17496.689999999999</v>
      </c>
      <c r="G587" s="2">
        <v>0</v>
      </c>
      <c r="H587" s="2">
        <v>0</v>
      </c>
      <c r="I587" s="2">
        <v>0</v>
      </c>
      <c r="J587" s="116"/>
      <c r="K587" s="107"/>
    </row>
    <row r="588" spans="1:11" ht="20.25" customHeight="1" x14ac:dyDescent="0.25">
      <c r="A588" s="139"/>
      <c r="B588" s="113"/>
      <c r="C588" s="107"/>
      <c r="D588" s="55">
        <v>2022</v>
      </c>
      <c r="E588" s="2">
        <f t="shared" ref="E588:E593" si="116">SUM(F588:I588)</f>
        <v>12038.69</v>
      </c>
      <c r="F588" s="2">
        <v>12038.69</v>
      </c>
      <c r="G588" s="2">
        <v>0</v>
      </c>
      <c r="H588" s="2">
        <v>0</v>
      </c>
      <c r="I588" s="2">
        <v>0</v>
      </c>
      <c r="J588" s="116"/>
      <c r="K588" s="107"/>
    </row>
    <row r="589" spans="1:11" x14ac:dyDescent="0.25">
      <c r="A589" s="139"/>
      <c r="B589" s="113"/>
      <c r="C589" s="107"/>
      <c r="D589" s="55">
        <v>2023</v>
      </c>
      <c r="E589" s="2">
        <f t="shared" si="116"/>
        <v>4959.92</v>
      </c>
      <c r="F589" s="2">
        <v>4959.92</v>
      </c>
      <c r="G589" s="6">
        <v>0</v>
      </c>
      <c r="H589" s="2">
        <v>0</v>
      </c>
      <c r="I589" s="2">
        <v>0</v>
      </c>
      <c r="J589" s="116"/>
      <c r="K589" s="107"/>
    </row>
    <row r="590" spans="1:11" x14ac:dyDescent="0.25">
      <c r="A590" s="139"/>
      <c r="B590" s="113"/>
      <c r="C590" s="107"/>
      <c r="D590" s="55">
        <v>2024</v>
      </c>
      <c r="E590" s="2">
        <f t="shared" si="116"/>
        <v>0</v>
      </c>
      <c r="F590" s="2">
        <v>0</v>
      </c>
      <c r="G590" s="6">
        <v>0</v>
      </c>
      <c r="H590" s="2">
        <v>0</v>
      </c>
      <c r="I590" s="2">
        <v>0</v>
      </c>
      <c r="J590" s="116"/>
      <c r="K590" s="107"/>
    </row>
    <row r="591" spans="1:11" x14ac:dyDescent="0.25">
      <c r="A591" s="139"/>
      <c r="B591" s="113"/>
      <c r="C591" s="107"/>
      <c r="D591" s="55">
        <v>2025</v>
      </c>
      <c r="E591" s="2">
        <f t="shared" si="116"/>
        <v>0</v>
      </c>
      <c r="F591" s="2">
        <v>0</v>
      </c>
      <c r="G591" s="6">
        <v>0</v>
      </c>
      <c r="H591" s="2">
        <v>0</v>
      </c>
      <c r="I591" s="2">
        <v>0</v>
      </c>
      <c r="J591" s="116"/>
      <c r="K591" s="107"/>
    </row>
    <row r="592" spans="1:11" x14ac:dyDescent="0.25">
      <c r="A592" s="140"/>
      <c r="B592" s="134"/>
      <c r="C592" s="108"/>
      <c r="D592" s="59">
        <v>2026</v>
      </c>
      <c r="E592" s="2">
        <f t="shared" si="116"/>
        <v>0</v>
      </c>
      <c r="F592" s="2">
        <v>0</v>
      </c>
      <c r="G592" s="6">
        <v>0</v>
      </c>
      <c r="H592" s="2">
        <v>0</v>
      </c>
      <c r="I592" s="2">
        <v>0</v>
      </c>
      <c r="J592" s="143"/>
      <c r="K592" s="108"/>
    </row>
    <row r="593" spans="1:11" ht="24.75" customHeight="1" x14ac:dyDescent="0.25">
      <c r="A593" s="106" t="s">
        <v>134</v>
      </c>
      <c r="B593" s="112" t="s">
        <v>135</v>
      </c>
      <c r="C593" s="106" t="s">
        <v>325</v>
      </c>
      <c r="D593" s="20" t="s">
        <v>0</v>
      </c>
      <c r="E593" s="4">
        <f t="shared" si="116"/>
        <v>89141.840779999999</v>
      </c>
      <c r="F593" s="4">
        <f>SUM(F594:F599)</f>
        <v>89141.840779999999</v>
      </c>
      <c r="G593" s="4">
        <f>SUM(G594:G599)</f>
        <v>0</v>
      </c>
      <c r="H593" s="4">
        <f>SUM(H594:H599)</f>
        <v>0</v>
      </c>
      <c r="I593" s="4">
        <f>SUM(I594:I599)</f>
        <v>0</v>
      </c>
      <c r="J593" s="115" t="s">
        <v>329</v>
      </c>
      <c r="K593" s="106" t="s">
        <v>254</v>
      </c>
    </row>
    <row r="594" spans="1:11" ht="19.5" customHeight="1" x14ac:dyDescent="0.25">
      <c r="A594" s="107"/>
      <c r="B594" s="113"/>
      <c r="C594" s="107"/>
      <c r="D594" s="102">
        <v>2021</v>
      </c>
      <c r="E594" s="2">
        <f>SUM(F594:I594)</f>
        <v>6720.43</v>
      </c>
      <c r="F594" s="2">
        <v>6720.43</v>
      </c>
      <c r="G594" s="2">
        <v>0</v>
      </c>
      <c r="H594" s="2">
        <v>0</v>
      </c>
      <c r="I594" s="2">
        <v>0</v>
      </c>
      <c r="J594" s="116"/>
      <c r="K594" s="107"/>
    </row>
    <row r="595" spans="1:11" ht="24.75" customHeight="1" x14ac:dyDescent="0.25">
      <c r="A595" s="107"/>
      <c r="B595" s="113"/>
      <c r="C595" s="107"/>
      <c r="D595" s="102">
        <v>2022</v>
      </c>
      <c r="E595" s="2">
        <f t="shared" ref="E595:E600" si="117">SUM(F595:I595)</f>
        <v>25834.799999999999</v>
      </c>
      <c r="F595" s="2">
        <v>25834.799999999999</v>
      </c>
      <c r="G595" s="2">
        <v>0</v>
      </c>
      <c r="H595" s="2">
        <v>0</v>
      </c>
      <c r="I595" s="2">
        <v>0</v>
      </c>
      <c r="J595" s="116"/>
      <c r="K595" s="107"/>
    </row>
    <row r="596" spans="1:11" ht="22.5" customHeight="1" x14ac:dyDescent="0.25">
      <c r="A596" s="107"/>
      <c r="B596" s="113"/>
      <c r="C596" s="107"/>
      <c r="D596" s="102">
        <v>2023</v>
      </c>
      <c r="E596" s="2">
        <f t="shared" si="117"/>
        <v>16274.78</v>
      </c>
      <c r="F596" s="2">
        <v>16274.78</v>
      </c>
      <c r="G596" s="6">
        <v>0</v>
      </c>
      <c r="H596" s="2">
        <v>0</v>
      </c>
      <c r="I596" s="2">
        <v>0</v>
      </c>
      <c r="J596" s="116"/>
      <c r="K596" s="107"/>
    </row>
    <row r="597" spans="1:11" ht="24.75" customHeight="1" x14ac:dyDescent="0.25">
      <c r="A597" s="107"/>
      <c r="B597" s="113"/>
      <c r="C597" s="107"/>
      <c r="D597" s="102">
        <v>2024</v>
      </c>
      <c r="E597" s="2">
        <f t="shared" si="117"/>
        <v>17653.880380000002</v>
      </c>
      <c r="F597" s="2">
        <f>31328.972-3514.81915+358.82553-10519.098</f>
        <v>17653.880380000002</v>
      </c>
      <c r="G597" s="6">
        <v>0</v>
      </c>
      <c r="H597" s="2">
        <v>0</v>
      </c>
      <c r="I597" s="2">
        <v>0</v>
      </c>
      <c r="J597" s="116"/>
      <c r="K597" s="107"/>
    </row>
    <row r="598" spans="1:11" ht="22.5" customHeight="1" x14ac:dyDescent="0.25">
      <c r="A598" s="107"/>
      <c r="B598" s="113"/>
      <c r="C598" s="107"/>
      <c r="D598" s="102">
        <v>2025</v>
      </c>
      <c r="E598" s="2">
        <f t="shared" si="117"/>
        <v>11328.975200000001</v>
      </c>
      <c r="F598" s="2">
        <v>11328.975200000001</v>
      </c>
      <c r="G598" s="6">
        <v>0</v>
      </c>
      <c r="H598" s="2">
        <v>0</v>
      </c>
      <c r="I598" s="2">
        <v>0</v>
      </c>
      <c r="J598" s="116"/>
      <c r="K598" s="107"/>
    </row>
    <row r="599" spans="1:11" ht="22.5" customHeight="1" x14ac:dyDescent="0.25">
      <c r="A599" s="108"/>
      <c r="B599" s="114"/>
      <c r="C599" s="108"/>
      <c r="D599" s="102">
        <v>2026</v>
      </c>
      <c r="E599" s="2">
        <f t="shared" si="117"/>
        <v>11328.975200000001</v>
      </c>
      <c r="F599" s="2">
        <v>11328.975200000001</v>
      </c>
      <c r="G599" s="6">
        <v>0</v>
      </c>
      <c r="H599" s="2">
        <v>0</v>
      </c>
      <c r="I599" s="2">
        <v>0</v>
      </c>
      <c r="J599" s="149"/>
      <c r="K599" s="108"/>
    </row>
    <row r="600" spans="1:11" x14ac:dyDescent="0.25">
      <c r="A600" s="106" t="s">
        <v>136</v>
      </c>
      <c r="B600" s="112" t="s">
        <v>137</v>
      </c>
      <c r="C600" s="106" t="s">
        <v>36</v>
      </c>
      <c r="D600" s="20" t="s">
        <v>0</v>
      </c>
      <c r="E600" s="4">
        <f t="shared" si="117"/>
        <v>53980.08</v>
      </c>
      <c r="F600" s="4">
        <f>SUM(F601:F606)</f>
        <v>53980.08</v>
      </c>
      <c r="G600" s="4">
        <f>SUM(G601:G606)</f>
        <v>0</v>
      </c>
      <c r="H600" s="4">
        <f>SUM(H601:H606)</f>
        <v>0</v>
      </c>
      <c r="I600" s="4">
        <f>SUM(I601:I606)</f>
        <v>0</v>
      </c>
      <c r="J600" s="115" t="s">
        <v>330</v>
      </c>
      <c r="K600" s="106" t="s">
        <v>357</v>
      </c>
    </row>
    <row r="601" spans="1:11" x14ac:dyDescent="0.25">
      <c r="A601" s="107"/>
      <c r="B601" s="113"/>
      <c r="C601" s="107"/>
      <c r="D601" s="75">
        <v>2021</v>
      </c>
      <c r="E601" s="2">
        <f>SUM(F601:I601)</f>
        <v>10000</v>
      </c>
      <c r="F601" s="2">
        <v>10000</v>
      </c>
      <c r="G601" s="2">
        <v>0</v>
      </c>
      <c r="H601" s="2">
        <v>0</v>
      </c>
      <c r="I601" s="2">
        <v>0</v>
      </c>
      <c r="J601" s="116"/>
      <c r="K601" s="107"/>
    </row>
    <row r="602" spans="1:11" x14ac:dyDescent="0.25">
      <c r="A602" s="107"/>
      <c r="B602" s="113"/>
      <c r="C602" s="107"/>
      <c r="D602" s="75">
        <v>2022</v>
      </c>
      <c r="E602" s="2">
        <f t="shared" ref="E602:E614" si="118">SUM(F602:I602)</f>
        <v>34100</v>
      </c>
      <c r="F602" s="2">
        <v>34100</v>
      </c>
      <c r="G602" s="2">
        <v>0</v>
      </c>
      <c r="H602" s="2">
        <v>0</v>
      </c>
      <c r="I602" s="2">
        <v>0</v>
      </c>
      <c r="J602" s="116"/>
      <c r="K602" s="107"/>
    </row>
    <row r="603" spans="1:11" x14ac:dyDescent="0.25">
      <c r="A603" s="107"/>
      <c r="B603" s="113"/>
      <c r="C603" s="107"/>
      <c r="D603" s="75">
        <v>2023</v>
      </c>
      <c r="E603" s="2">
        <f t="shared" si="118"/>
        <v>9880.08</v>
      </c>
      <c r="F603" s="6">
        <f>10240.08-360</f>
        <v>9880.08</v>
      </c>
      <c r="G603" s="6">
        <v>0</v>
      </c>
      <c r="H603" s="2">
        <v>0</v>
      </c>
      <c r="I603" s="2">
        <v>0</v>
      </c>
      <c r="J603" s="116"/>
      <c r="K603" s="107"/>
    </row>
    <row r="604" spans="1:11" x14ac:dyDescent="0.25">
      <c r="A604" s="107"/>
      <c r="B604" s="113"/>
      <c r="C604" s="107"/>
      <c r="D604" s="75">
        <v>2024</v>
      </c>
      <c r="E604" s="2">
        <f t="shared" si="118"/>
        <v>0</v>
      </c>
      <c r="F604" s="2">
        <v>0</v>
      </c>
      <c r="G604" s="6">
        <v>0</v>
      </c>
      <c r="H604" s="2">
        <v>0</v>
      </c>
      <c r="I604" s="2">
        <v>0</v>
      </c>
      <c r="J604" s="116"/>
      <c r="K604" s="107"/>
    </row>
    <row r="605" spans="1:11" x14ac:dyDescent="0.25">
      <c r="A605" s="107"/>
      <c r="B605" s="113"/>
      <c r="C605" s="107"/>
      <c r="D605" s="75">
        <v>2025</v>
      </c>
      <c r="E605" s="2">
        <f t="shared" si="118"/>
        <v>0</v>
      </c>
      <c r="F605" s="2">
        <v>0</v>
      </c>
      <c r="G605" s="6">
        <v>0</v>
      </c>
      <c r="H605" s="2">
        <v>0</v>
      </c>
      <c r="I605" s="2">
        <v>0</v>
      </c>
      <c r="J605" s="116"/>
      <c r="K605" s="107"/>
    </row>
    <row r="606" spans="1:11" x14ac:dyDescent="0.25">
      <c r="A606" s="108"/>
      <c r="B606" s="114"/>
      <c r="C606" s="108"/>
      <c r="D606" s="75">
        <v>2026</v>
      </c>
      <c r="E606" s="2">
        <f t="shared" si="118"/>
        <v>0</v>
      </c>
      <c r="F606" s="2">
        <v>0</v>
      </c>
      <c r="G606" s="6">
        <v>0</v>
      </c>
      <c r="H606" s="2">
        <v>0</v>
      </c>
      <c r="I606" s="2">
        <v>0</v>
      </c>
      <c r="J606" s="117"/>
      <c r="K606" s="108"/>
    </row>
    <row r="607" spans="1:11" x14ac:dyDescent="0.25">
      <c r="A607" s="106" t="s">
        <v>332</v>
      </c>
      <c r="B607" s="112" t="s">
        <v>331</v>
      </c>
      <c r="C607" s="106" t="s">
        <v>358</v>
      </c>
      <c r="D607" s="20" t="s">
        <v>0</v>
      </c>
      <c r="E607" s="4">
        <f t="shared" si="118"/>
        <v>50750</v>
      </c>
      <c r="F607" s="4">
        <f>SUM(F608:F613)</f>
        <v>50750</v>
      </c>
      <c r="G607" s="4">
        <f>SUM(G608:G613)</f>
        <v>0</v>
      </c>
      <c r="H607" s="4">
        <f>SUM(H608:H613)</f>
        <v>0</v>
      </c>
      <c r="I607" s="4">
        <f>SUM(I608:I613)</f>
        <v>0</v>
      </c>
      <c r="J607" s="115" t="s">
        <v>333</v>
      </c>
      <c r="K607" s="106" t="s">
        <v>346</v>
      </c>
    </row>
    <row r="608" spans="1:11" x14ac:dyDescent="0.25">
      <c r="A608" s="107"/>
      <c r="B608" s="113"/>
      <c r="C608" s="107"/>
      <c r="D608" s="75">
        <v>2021</v>
      </c>
      <c r="E608" s="2">
        <f t="shared" ref="E608:E613" si="119">SUM(F608:I608)</f>
        <v>0</v>
      </c>
      <c r="F608" s="2">
        <v>0</v>
      </c>
      <c r="G608" s="2">
        <v>0</v>
      </c>
      <c r="H608" s="2">
        <v>0</v>
      </c>
      <c r="I608" s="2">
        <v>0</v>
      </c>
      <c r="J608" s="116"/>
      <c r="K608" s="107"/>
    </row>
    <row r="609" spans="1:11" x14ac:dyDescent="0.25">
      <c r="A609" s="107"/>
      <c r="B609" s="113"/>
      <c r="C609" s="107"/>
      <c r="D609" s="75">
        <v>2022</v>
      </c>
      <c r="E609" s="2">
        <f t="shared" si="119"/>
        <v>0</v>
      </c>
      <c r="F609" s="2">
        <v>0</v>
      </c>
      <c r="G609" s="2">
        <v>0</v>
      </c>
      <c r="H609" s="2">
        <v>0</v>
      </c>
      <c r="I609" s="2">
        <v>0</v>
      </c>
      <c r="J609" s="116"/>
      <c r="K609" s="107"/>
    </row>
    <row r="610" spans="1:11" x14ac:dyDescent="0.25">
      <c r="A610" s="107"/>
      <c r="B610" s="113"/>
      <c r="C610" s="107"/>
      <c r="D610" s="75">
        <v>2023</v>
      </c>
      <c r="E610" s="2">
        <f t="shared" si="119"/>
        <v>0</v>
      </c>
      <c r="F610" s="2">
        <v>0</v>
      </c>
      <c r="G610" s="6">
        <v>0</v>
      </c>
      <c r="H610" s="2">
        <v>0</v>
      </c>
      <c r="I610" s="2">
        <v>0</v>
      </c>
      <c r="J610" s="116"/>
      <c r="K610" s="107"/>
    </row>
    <row r="611" spans="1:11" x14ac:dyDescent="0.25">
      <c r="A611" s="107"/>
      <c r="B611" s="113"/>
      <c r="C611" s="107"/>
      <c r="D611" s="75">
        <v>2024</v>
      </c>
      <c r="E611" s="2">
        <f t="shared" si="119"/>
        <v>30250</v>
      </c>
      <c r="F611" s="2">
        <v>30250</v>
      </c>
      <c r="G611" s="6">
        <v>0</v>
      </c>
      <c r="H611" s="2">
        <v>0</v>
      </c>
      <c r="I611" s="2">
        <v>0</v>
      </c>
      <c r="J611" s="116"/>
      <c r="K611" s="107"/>
    </row>
    <row r="612" spans="1:11" x14ac:dyDescent="0.25">
      <c r="A612" s="107"/>
      <c r="B612" s="113"/>
      <c r="C612" s="107"/>
      <c r="D612" s="75">
        <v>2025</v>
      </c>
      <c r="E612" s="2">
        <f t="shared" si="119"/>
        <v>10250</v>
      </c>
      <c r="F612" s="2">
        <v>10250</v>
      </c>
      <c r="G612" s="6">
        <v>0</v>
      </c>
      <c r="H612" s="2">
        <v>0</v>
      </c>
      <c r="I612" s="2">
        <v>0</v>
      </c>
      <c r="J612" s="116"/>
      <c r="K612" s="107"/>
    </row>
    <row r="613" spans="1:11" x14ac:dyDescent="0.25">
      <c r="A613" s="108"/>
      <c r="B613" s="114"/>
      <c r="C613" s="108"/>
      <c r="D613" s="75">
        <v>2026</v>
      </c>
      <c r="E613" s="2">
        <f t="shared" si="119"/>
        <v>10250</v>
      </c>
      <c r="F613" s="2">
        <v>10250</v>
      </c>
      <c r="G613" s="6">
        <v>0</v>
      </c>
      <c r="H613" s="2">
        <v>0</v>
      </c>
      <c r="I613" s="2">
        <v>0</v>
      </c>
      <c r="J613" s="117"/>
      <c r="K613" s="108"/>
    </row>
    <row r="614" spans="1:11" x14ac:dyDescent="0.25">
      <c r="A614" s="118" t="s">
        <v>138</v>
      </c>
      <c r="B614" s="121" t="s">
        <v>139</v>
      </c>
      <c r="C614" s="118" t="s">
        <v>325</v>
      </c>
      <c r="D614" s="7" t="s">
        <v>0</v>
      </c>
      <c r="E614" s="1">
        <f t="shared" si="118"/>
        <v>243828.696</v>
      </c>
      <c r="F614" s="1">
        <f>SUM(F615:F620)</f>
        <v>146374.90000000002</v>
      </c>
      <c r="G614" s="1">
        <f>SUM(G615:G620)</f>
        <v>94954.995999999999</v>
      </c>
      <c r="H614" s="1">
        <f>SUM(H615:H620)</f>
        <v>2498.8000000000002</v>
      </c>
      <c r="I614" s="1">
        <f>SUM(I615:I620)</f>
        <v>0</v>
      </c>
      <c r="J614" s="121" t="s">
        <v>253</v>
      </c>
      <c r="K614" s="118" t="s">
        <v>255</v>
      </c>
    </row>
    <row r="615" spans="1:11" x14ac:dyDescent="0.25">
      <c r="A615" s="119"/>
      <c r="B615" s="122"/>
      <c r="C615" s="119"/>
      <c r="D615" s="32">
        <v>2021</v>
      </c>
      <c r="E615" s="8">
        <f t="shared" ref="E615:E622" si="120">SUM(F615:I615)</f>
        <v>161214.39600000001</v>
      </c>
      <c r="F615" s="8">
        <f t="shared" ref="F615:F620" si="121">F622+F629+F636+F643+F650</f>
        <v>63760.600000000006</v>
      </c>
      <c r="G615" s="8">
        <f>G622+G629+G636+G643+G650</f>
        <v>94954.995999999999</v>
      </c>
      <c r="H615" s="8">
        <f>H622+H629+H636+H643+H650</f>
        <v>2498.8000000000002</v>
      </c>
      <c r="I615" s="8">
        <f>I622+I629+I636+I643+I650</f>
        <v>0</v>
      </c>
      <c r="J615" s="122"/>
      <c r="K615" s="119"/>
    </row>
    <row r="616" spans="1:11" x14ac:dyDescent="0.25">
      <c r="A616" s="119"/>
      <c r="B616" s="122"/>
      <c r="C616" s="119"/>
      <c r="D616" s="32">
        <v>2022</v>
      </c>
      <c r="E616" s="8">
        <f t="shared" si="120"/>
        <v>62132.3</v>
      </c>
      <c r="F616" s="8">
        <f t="shared" si="121"/>
        <v>62132.3</v>
      </c>
      <c r="G616" s="8">
        <f t="shared" ref="G616:I620" si="122">G623+G630+G637+G644+G651</f>
        <v>0</v>
      </c>
      <c r="H616" s="8">
        <f t="shared" si="122"/>
        <v>0</v>
      </c>
      <c r="I616" s="8">
        <f t="shared" si="122"/>
        <v>0</v>
      </c>
      <c r="J616" s="122"/>
      <c r="K616" s="119"/>
    </row>
    <row r="617" spans="1:11" x14ac:dyDescent="0.25">
      <c r="A617" s="119"/>
      <c r="B617" s="122"/>
      <c r="C617" s="119"/>
      <c r="D617" s="32">
        <v>2023</v>
      </c>
      <c r="E617" s="8">
        <f t="shared" si="120"/>
        <v>5120.5</v>
      </c>
      <c r="F617" s="8">
        <f t="shared" si="121"/>
        <v>5120.5</v>
      </c>
      <c r="G617" s="8">
        <f t="shared" si="122"/>
        <v>0</v>
      </c>
      <c r="H617" s="8">
        <f t="shared" si="122"/>
        <v>0</v>
      </c>
      <c r="I617" s="8">
        <f t="shared" si="122"/>
        <v>0</v>
      </c>
      <c r="J617" s="122"/>
      <c r="K617" s="119"/>
    </row>
    <row r="618" spans="1:11" x14ac:dyDescent="0.25">
      <c r="A618" s="119"/>
      <c r="B618" s="122"/>
      <c r="C618" s="119"/>
      <c r="D618" s="32">
        <v>2024</v>
      </c>
      <c r="E618" s="8">
        <f t="shared" si="120"/>
        <v>5120.5</v>
      </c>
      <c r="F618" s="8">
        <f t="shared" si="121"/>
        <v>5120.5</v>
      </c>
      <c r="G618" s="8">
        <f t="shared" si="122"/>
        <v>0</v>
      </c>
      <c r="H618" s="8">
        <f t="shared" si="122"/>
        <v>0</v>
      </c>
      <c r="I618" s="8">
        <f t="shared" si="122"/>
        <v>0</v>
      </c>
      <c r="J618" s="122"/>
      <c r="K618" s="119"/>
    </row>
    <row r="619" spans="1:11" x14ac:dyDescent="0.25">
      <c r="A619" s="119"/>
      <c r="B619" s="122"/>
      <c r="C619" s="119"/>
      <c r="D619" s="32">
        <v>2025</v>
      </c>
      <c r="E619" s="8">
        <f t="shared" si="120"/>
        <v>5120.5</v>
      </c>
      <c r="F619" s="8">
        <f t="shared" si="121"/>
        <v>5120.5</v>
      </c>
      <c r="G619" s="8">
        <f t="shared" si="122"/>
        <v>0</v>
      </c>
      <c r="H619" s="8">
        <f t="shared" si="122"/>
        <v>0</v>
      </c>
      <c r="I619" s="8">
        <f t="shared" si="122"/>
        <v>0</v>
      </c>
      <c r="J619" s="122"/>
      <c r="K619" s="119"/>
    </row>
    <row r="620" spans="1:11" x14ac:dyDescent="0.25">
      <c r="A620" s="120"/>
      <c r="B620" s="134"/>
      <c r="C620" s="120"/>
      <c r="D620" s="61">
        <v>2026</v>
      </c>
      <c r="E620" s="8">
        <f t="shared" si="120"/>
        <v>5120.5</v>
      </c>
      <c r="F620" s="8">
        <f t="shared" si="121"/>
        <v>5120.5</v>
      </c>
      <c r="G620" s="8">
        <f t="shared" si="122"/>
        <v>0</v>
      </c>
      <c r="H620" s="8">
        <f t="shared" si="122"/>
        <v>0</v>
      </c>
      <c r="I620" s="8">
        <f t="shared" si="122"/>
        <v>0</v>
      </c>
      <c r="J620" s="134"/>
      <c r="K620" s="120"/>
    </row>
    <row r="621" spans="1:11" x14ac:dyDescent="0.25">
      <c r="A621" s="106" t="s">
        <v>140</v>
      </c>
      <c r="B621" s="112" t="s">
        <v>141</v>
      </c>
      <c r="C621" s="106" t="s">
        <v>325</v>
      </c>
      <c r="D621" s="20" t="s">
        <v>0</v>
      </c>
      <c r="E621" s="4">
        <f t="shared" si="120"/>
        <v>13424.7</v>
      </c>
      <c r="F621" s="4">
        <f>SUM(F622:F627)</f>
        <v>13424.7</v>
      </c>
      <c r="G621" s="4">
        <f>SUM(G622:G627)</f>
        <v>0</v>
      </c>
      <c r="H621" s="4">
        <f>SUM(H622:H627)</f>
        <v>0</v>
      </c>
      <c r="I621" s="4">
        <f>SUM(I622:I627)</f>
        <v>0</v>
      </c>
      <c r="J621" s="112" t="s">
        <v>334</v>
      </c>
      <c r="K621" s="106" t="s">
        <v>18</v>
      </c>
    </row>
    <row r="622" spans="1:11" x14ac:dyDescent="0.25">
      <c r="A622" s="107"/>
      <c r="B622" s="113"/>
      <c r="C622" s="107"/>
      <c r="D622" s="16">
        <v>2021</v>
      </c>
      <c r="E622" s="2">
        <f t="shared" si="120"/>
        <v>810.4</v>
      </c>
      <c r="F622" s="6">
        <v>810.4</v>
      </c>
      <c r="G622" s="6">
        <v>0</v>
      </c>
      <c r="H622" s="2">
        <v>0</v>
      </c>
      <c r="I622" s="2">
        <v>0</v>
      </c>
      <c r="J622" s="113"/>
      <c r="K622" s="107"/>
    </row>
    <row r="623" spans="1:11" x14ac:dyDescent="0.25">
      <c r="A623" s="107"/>
      <c r="B623" s="113"/>
      <c r="C623" s="107"/>
      <c r="D623" s="16">
        <v>2022</v>
      </c>
      <c r="E623" s="2">
        <f t="shared" ref="E623:E628" si="123">SUM(F623:I623)</f>
        <v>8132.3</v>
      </c>
      <c r="F623" s="6">
        <f>8360-227.7</f>
        <v>8132.3</v>
      </c>
      <c r="G623" s="6">
        <v>0</v>
      </c>
      <c r="H623" s="2">
        <v>0</v>
      </c>
      <c r="I623" s="2">
        <v>0</v>
      </c>
      <c r="J623" s="113"/>
      <c r="K623" s="107"/>
    </row>
    <row r="624" spans="1:11" x14ac:dyDescent="0.25">
      <c r="A624" s="107"/>
      <c r="B624" s="113"/>
      <c r="C624" s="107"/>
      <c r="D624" s="16">
        <v>2023</v>
      </c>
      <c r="E624" s="2">
        <f t="shared" si="123"/>
        <v>1120.5</v>
      </c>
      <c r="F624" s="2">
        <v>1120.5</v>
      </c>
      <c r="G624" s="6">
        <v>0</v>
      </c>
      <c r="H624" s="2">
        <v>0</v>
      </c>
      <c r="I624" s="2">
        <v>0</v>
      </c>
      <c r="J624" s="113"/>
      <c r="K624" s="107"/>
    </row>
    <row r="625" spans="1:11" x14ac:dyDescent="0.25">
      <c r="A625" s="107"/>
      <c r="B625" s="113"/>
      <c r="C625" s="107"/>
      <c r="D625" s="16">
        <v>2024</v>
      </c>
      <c r="E625" s="2">
        <f t="shared" si="123"/>
        <v>1120.5</v>
      </c>
      <c r="F625" s="2">
        <v>1120.5</v>
      </c>
      <c r="G625" s="6">
        <v>0</v>
      </c>
      <c r="H625" s="2">
        <v>0</v>
      </c>
      <c r="I625" s="2">
        <v>0</v>
      </c>
      <c r="J625" s="113"/>
      <c r="K625" s="107"/>
    </row>
    <row r="626" spans="1:11" x14ac:dyDescent="0.25">
      <c r="A626" s="107"/>
      <c r="B626" s="113"/>
      <c r="C626" s="107"/>
      <c r="D626" s="16">
        <v>2025</v>
      </c>
      <c r="E626" s="2">
        <f t="shared" si="123"/>
        <v>1120.5</v>
      </c>
      <c r="F626" s="2">
        <v>1120.5</v>
      </c>
      <c r="G626" s="6">
        <v>0</v>
      </c>
      <c r="H626" s="2">
        <v>0</v>
      </c>
      <c r="I626" s="2">
        <v>0</v>
      </c>
      <c r="J626" s="113"/>
      <c r="K626" s="107"/>
    </row>
    <row r="627" spans="1:11" x14ac:dyDescent="0.25">
      <c r="A627" s="108"/>
      <c r="B627" s="134"/>
      <c r="C627" s="108"/>
      <c r="D627" s="59">
        <v>2026</v>
      </c>
      <c r="E627" s="2">
        <f t="shared" si="123"/>
        <v>1120.5</v>
      </c>
      <c r="F627" s="2">
        <v>1120.5</v>
      </c>
      <c r="G627" s="6">
        <v>0</v>
      </c>
      <c r="H627" s="2">
        <v>0</v>
      </c>
      <c r="I627" s="2">
        <v>0</v>
      </c>
      <c r="J627" s="136"/>
      <c r="K627" s="108"/>
    </row>
    <row r="628" spans="1:11" x14ac:dyDescent="0.25">
      <c r="A628" s="106" t="s">
        <v>142</v>
      </c>
      <c r="B628" s="112" t="s">
        <v>143</v>
      </c>
      <c r="C628" s="106" t="s">
        <v>325</v>
      </c>
      <c r="D628" s="20" t="s">
        <v>0</v>
      </c>
      <c r="E628" s="4">
        <f t="shared" si="123"/>
        <v>30000</v>
      </c>
      <c r="F628" s="4">
        <f>SUM(F629:F634)</f>
        <v>30000</v>
      </c>
      <c r="G628" s="4">
        <f>SUM(G629:G634)</f>
        <v>0</v>
      </c>
      <c r="H628" s="4">
        <f>SUM(H629:H634)</f>
        <v>0</v>
      </c>
      <c r="I628" s="4">
        <f>SUM(I629:I634)</f>
        <v>0</v>
      </c>
      <c r="J628" s="112" t="s">
        <v>372</v>
      </c>
      <c r="K628" s="106" t="s">
        <v>18</v>
      </c>
    </row>
    <row r="629" spans="1:11" x14ac:dyDescent="0.25">
      <c r="A629" s="107"/>
      <c r="B629" s="113"/>
      <c r="C629" s="107"/>
      <c r="D629" s="16">
        <v>2021</v>
      </c>
      <c r="E629" s="2">
        <f t="shared" ref="E629:E636" si="124">SUM(F629:I629)</f>
        <v>10000</v>
      </c>
      <c r="F629" s="6">
        <v>10000</v>
      </c>
      <c r="G629" s="6">
        <v>0</v>
      </c>
      <c r="H629" s="2">
        <v>0</v>
      </c>
      <c r="I629" s="2">
        <v>0</v>
      </c>
      <c r="J629" s="113"/>
      <c r="K629" s="107"/>
    </row>
    <row r="630" spans="1:11" x14ac:dyDescent="0.25">
      <c r="A630" s="107"/>
      <c r="B630" s="113"/>
      <c r="C630" s="107"/>
      <c r="D630" s="16">
        <v>2022</v>
      </c>
      <c r="E630" s="2">
        <f t="shared" si="124"/>
        <v>4000</v>
      </c>
      <c r="F630" s="6">
        <v>4000</v>
      </c>
      <c r="G630" s="6">
        <v>0</v>
      </c>
      <c r="H630" s="2">
        <v>0</v>
      </c>
      <c r="I630" s="2">
        <v>0</v>
      </c>
      <c r="J630" s="113"/>
      <c r="K630" s="107"/>
    </row>
    <row r="631" spans="1:11" x14ac:dyDescent="0.25">
      <c r="A631" s="107"/>
      <c r="B631" s="113"/>
      <c r="C631" s="107"/>
      <c r="D631" s="16">
        <v>2023</v>
      </c>
      <c r="E631" s="2">
        <f t="shared" si="124"/>
        <v>4000</v>
      </c>
      <c r="F631" s="6">
        <v>4000</v>
      </c>
      <c r="G631" s="6">
        <v>0</v>
      </c>
      <c r="H631" s="2">
        <v>0</v>
      </c>
      <c r="I631" s="2">
        <v>0</v>
      </c>
      <c r="J631" s="113"/>
      <c r="K631" s="107"/>
    </row>
    <row r="632" spans="1:11" x14ac:dyDescent="0.25">
      <c r="A632" s="107"/>
      <c r="B632" s="113"/>
      <c r="C632" s="107"/>
      <c r="D632" s="16">
        <v>2024</v>
      </c>
      <c r="E632" s="2">
        <f t="shared" si="124"/>
        <v>4000</v>
      </c>
      <c r="F632" s="6">
        <v>4000</v>
      </c>
      <c r="G632" s="6">
        <v>0</v>
      </c>
      <c r="H632" s="2">
        <v>0</v>
      </c>
      <c r="I632" s="2">
        <v>0</v>
      </c>
      <c r="J632" s="113"/>
      <c r="K632" s="107"/>
    </row>
    <row r="633" spans="1:11" x14ac:dyDescent="0.25">
      <c r="A633" s="107"/>
      <c r="B633" s="113"/>
      <c r="C633" s="107"/>
      <c r="D633" s="16">
        <v>2025</v>
      </c>
      <c r="E633" s="2">
        <f t="shared" si="124"/>
        <v>4000</v>
      </c>
      <c r="F633" s="6">
        <v>4000</v>
      </c>
      <c r="G633" s="6">
        <v>0</v>
      </c>
      <c r="H633" s="2">
        <v>0</v>
      </c>
      <c r="I633" s="2">
        <v>0</v>
      </c>
      <c r="J633" s="113"/>
      <c r="K633" s="107"/>
    </row>
    <row r="634" spans="1:11" x14ac:dyDescent="0.25">
      <c r="A634" s="108"/>
      <c r="B634" s="134"/>
      <c r="C634" s="108"/>
      <c r="D634" s="59">
        <v>2026</v>
      </c>
      <c r="E634" s="2">
        <f t="shared" si="124"/>
        <v>4000</v>
      </c>
      <c r="F634" s="6">
        <v>4000</v>
      </c>
      <c r="G634" s="6">
        <v>0</v>
      </c>
      <c r="H634" s="2">
        <v>0</v>
      </c>
      <c r="I634" s="2">
        <v>0</v>
      </c>
      <c r="J634" s="136"/>
      <c r="K634" s="108"/>
    </row>
    <row r="635" spans="1:11" x14ac:dyDescent="0.25">
      <c r="A635" s="138" t="s">
        <v>309</v>
      </c>
      <c r="B635" s="112" t="s">
        <v>144</v>
      </c>
      <c r="C635" s="106">
        <v>2021</v>
      </c>
      <c r="D635" s="20" t="s">
        <v>0</v>
      </c>
      <c r="E635" s="4">
        <f t="shared" si="124"/>
        <v>50451.4</v>
      </c>
      <c r="F635" s="4">
        <f>SUM(F636:F641)</f>
        <v>50451.4</v>
      </c>
      <c r="G635" s="4">
        <f>SUM(G636:G641)</f>
        <v>0</v>
      </c>
      <c r="H635" s="4">
        <f>SUM(H636:H641)</f>
        <v>0</v>
      </c>
      <c r="I635" s="4">
        <f>SUM(I636:I641)</f>
        <v>0</v>
      </c>
      <c r="J635" s="112" t="s">
        <v>256</v>
      </c>
      <c r="K635" s="106" t="s">
        <v>257</v>
      </c>
    </row>
    <row r="636" spans="1:11" x14ac:dyDescent="0.25">
      <c r="A636" s="139"/>
      <c r="B636" s="113"/>
      <c r="C636" s="107"/>
      <c r="D636" s="16">
        <v>2021</v>
      </c>
      <c r="E636" s="2">
        <f t="shared" si="124"/>
        <v>50451.4</v>
      </c>
      <c r="F636" s="2">
        <v>50451.4</v>
      </c>
      <c r="G636" s="2">
        <v>0</v>
      </c>
      <c r="H636" s="2">
        <v>0</v>
      </c>
      <c r="I636" s="2">
        <v>0</v>
      </c>
      <c r="J636" s="113"/>
      <c r="K636" s="107"/>
    </row>
    <row r="637" spans="1:11" x14ac:dyDescent="0.25">
      <c r="A637" s="139"/>
      <c r="B637" s="113"/>
      <c r="C637" s="107"/>
      <c r="D637" s="16">
        <v>2022</v>
      </c>
      <c r="E637" s="2">
        <f t="shared" ref="E637:E642" si="125">SUM(F637:I637)</f>
        <v>0</v>
      </c>
      <c r="F637" s="2">
        <v>0</v>
      </c>
      <c r="G637" s="2">
        <v>0</v>
      </c>
      <c r="H637" s="2">
        <v>0</v>
      </c>
      <c r="I637" s="2">
        <v>0</v>
      </c>
      <c r="J637" s="113"/>
      <c r="K637" s="107"/>
    </row>
    <row r="638" spans="1:11" x14ac:dyDescent="0.25">
      <c r="A638" s="139"/>
      <c r="B638" s="113"/>
      <c r="C638" s="107"/>
      <c r="D638" s="16">
        <v>2023</v>
      </c>
      <c r="E638" s="2">
        <f t="shared" si="125"/>
        <v>0</v>
      </c>
      <c r="F638" s="2">
        <v>0</v>
      </c>
      <c r="G638" s="2">
        <v>0</v>
      </c>
      <c r="H638" s="2">
        <v>0</v>
      </c>
      <c r="I638" s="2">
        <v>0</v>
      </c>
      <c r="J638" s="113"/>
      <c r="K638" s="107"/>
    </row>
    <row r="639" spans="1:11" x14ac:dyDescent="0.25">
      <c r="A639" s="139"/>
      <c r="B639" s="113"/>
      <c r="C639" s="107"/>
      <c r="D639" s="16">
        <v>2024</v>
      </c>
      <c r="E639" s="2">
        <f t="shared" si="125"/>
        <v>0</v>
      </c>
      <c r="F639" s="2">
        <v>0</v>
      </c>
      <c r="G639" s="2">
        <v>0</v>
      </c>
      <c r="H639" s="2">
        <v>0</v>
      </c>
      <c r="I639" s="2">
        <v>0</v>
      </c>
      <c r="J639" s="113"/>
      <c r="K639" s="107"/>
    </row>
    <row r="640" spans="1:11" x14ac:dyDescent="0.25">
      <c r="A640" s="139"/>
      <c r="B640" s="113"/>
      <c r="C640" s="107"/>
      <c r="D640" s="16">
        <v>2025</v>
      </c>
      <c r="E640" s="2">
        <f t="shared" si="125"/>
        <v>0</v>
      </c>
      <c r="F640" s="2">
        <v>0</v>
      </c>
      <c r="G640" s="2">
        <v>0</v>
      </c>
      <c r="H640" s="2">
        <v>0</v>
      </c>
      <c r="I640" s="2">
        <v>0</v>
      </c>
      <c r="J640" s="113"/>
      <c r="K640" s="107"/>
    </row>
    <row r="641" spans="1:11" x14ac:dyDescent="0.25">
      <c r="A641" s="140"/>
      <c r="B641" s="134"/>
      <c r="C641" s="108"/>
      <c r="D641" s="59">
        <v>2026</v>
      </c>
      <c r="E641" s="2">
        <f t="shared" si="125"/>
        <v>0</v>
      </c>
      <c r="F641" s="2">
        <v>0</v>
      </c>
      <c r="G641" s="2">
        <v>0</v>
      </c>
      <c r="H641" s="2">
        <v>0</v>
      </c>
      <c r="I641" s="2">
        <v>0</v>
      </c>
      <c r="J641" s="136"/>
      <c r="K641" s="108"/>
    </row>
    <row r="642" spans="1:11" x14ac:dyDescent="0.25">
      <c r="A642" s="106" t="s">
        <v>310</v>
      </c>
      <c r="B642" s="112" t="s">
        <v>145</v>
      </c>
      <c r="C642" s="106">
        <v>2021</v>
      </c>
      <c r="D642" s="20" t="s">
        <v>0</v>
      </c>
      <c r="E642" s="4">
        <f t="shared" si="125"/>
        <v>99952.596000000005</v>
      </c>
      <c r="F642" s="4">
        <f>SUM(F643:F648)</f>
        <v>2498.8000000000002</v>
      </c>
      <c r="G642" s="4">
        <f>SUM(G643:G648)</f>
        <v>94954.995999999999</v>
      </c>
      <c r="H642" s="4">
        <f>SUM(H643:H648)</f>
        <v>2498.8000000000002</v>
      </c>
      <c r="I642" s="4">
        <f>SUM(I643:I648)</f>
        <v>0</v>
      </c>
      <c r="J642" s="112" t="s">
        <v>258</v>
      </c>
      <c r="K642" s="106" t="s">
        <v>257</v>
      </c>
    </row>
    <row r="643" spans="1:11" x14ac:dyDescent="0.25">
      <c r="A643" s="107"/>
      <c r="B643" s="113"/>
      <c r="C643" s="107"/>
      <c r="D643" s="16">
        <v>2021</v>
      </c>
      <c r="E643" s="2">
        <f>SUM(F643:I643)</f>
        <v>99952.596000000005</v>
      </c>
      <c r="F643" s="2">
        <v>2498.8000000000002</v>
      </c>
      <c r="G643" s="2">
        <v>94954.995999999999</v>
      </c>
      <c r="H643" s="2">
        <v>2498.8000000000002</v>
      </c>
      <c r="I643" s="2">
        <v>0</v>
      </c>
      <c r="J643" s="113"/>
      <c r="K643" s="107"/>
    </row>
    <row r="644" spans="1:11" x14ac:dyDescent="0.25">
      <c r="A644" s="107"/>
      <c r="B644" s="113"/>
      <c r="C644" s="107"/>
      <c r="D644" s="16">
        <v>2022</v>
      </c>
      <c r="E644" s="2">
        <f t="shared" ref="E644:E649" si="126">SUM(F644:I644)</f>
        <v>0</v>
      </c>
      <c r="F644" s="2">
        <v>0</v>
      </c>
      <c r="G644" s="2">
        <v>0</v>
      </c>
      <c r="H644" s="2">
        <v>0</v>
      </c>
      <c r="I644" s="2">
        <v>0</v>
      </c>
      <c r="J644" s="113"/>
      <c r="K644" s="107"/>
    </row>
    <row r="645" spans="1:11" x14ac:dyDescent="0.25">
      <c r="A645" s="107"/>
      <c r="B645" s="113"/>
      <c r="C645" s="107"/>
      <c r="D645" s="16">
        <v>2023</v>
      </c>
      <c r="E645" s="2">
        <f t="shared" si="126"/>
        <v>0</v>
      </c>
      <c r="F645" s="2">
        <v>0</v>
      </c>
      <c r="G645" s="2">
        <v>0</v>
      </c>
      <c r="H645" s="2">
        <v>0</v>
      </c>
      <c r="I645" s="2">
        <v>0</v>
      </c>
      <c r="J645" s="113"/>
      <c r="K645" s="107"/>
    </row>
    <row r="646" spans="1:11" x14ac:dyDescent="0.25">
      <c r="A646" s="107"/>
      <c r="B646" s="113"/>
      <c r="C646" s="107"/>
      <c r="D646" s="16">
        <v>2024</v>
      </c>
      <c r="E646" s="2">
        <f t="shared" si="126"/>
        <v>0</v>
      </c>
      <c r="F646" s="2">
        <v>0</v>
      </c>
      <c r="G646" s="2">
        <v>0</v>
      </c>
      <c r="H646" s="2">
        <v>0</v>
      </c>
      <c r="I646" s="2">
        <v>0</v>
      </c>
      <c r="J646" s="113"/>
      <c r="K646" s="107"/>
    </row>
    <row r="647" spans="1:11" x14ac:dyDescent="0.25">
      <c r="A647" s="107"/>
      <c r="B647" s="113"/>
      <c r="C647" s="107"/>
      <c r="D647" s="16">
        <v>2025</v>
      </c>
      <c r="E647" s="2">
        <f t="shared" si="126"/>
        <v>0</v>
      </c>
      <c r="F647" s="2">
        <v>0</v>
      </c>
      <c r="G647" s="2">
        <v>0</v>
      </c>
      <c r="H647" s="2">
        <v>0</v>
      </c>
      <c r="I647" s="2">
        <v>0</v>
      </c>
      <c r="J647" s="113"/>
      <c r="K647" s="107"/>
    </row>
    <row r="648" spans="1:11" x14ac:dyDescent="0.25">
      <c r="A648" s="108"/>
      <c r="B648" s="134"/>
      <c r="C648" s="108"/>
      <c r="D648" s="59">
        <v>2026</v>
      </c>
      <c r="E648" s="2">
        <f t="shared" si="126"/>
        <v>0</v>
      </c>
      <c r="F648" s="2">
        <v>0</v>
      </c>
      <c r="G648" s="2">
        <v>0</v>
      </c>
      <c r="H648" s="2">
        <v>0</v>
      </c>
      <c r="I648" s="2">
        <v>0</v>
      </c>
      <c r="J648" s="134"/>
      <c r="K648" s="108"/>
    </row>
    <row r="649" spans="1:11" x14ac:dyDescent="0.25">
      <c r="A649" s="106" t="s">
        <v>311</v>
      </c>
      <c r="B649" s="112" t="s">
        <v>146</v>
      </c>
      <c r="C649" s="106">
        <v>2022</v>
      </c>
      <c r="D649" s="20" t="s">
        <v>0</v>
      </c>
      <c r="E649" s="4">
        <f t="shared" si="126"/>
        <v>50000</v>
      </c>
      <c r="F649" s="4">
        <f>SUM(F650:F655)</f>
        <v>50000</v>
      </c>
      <c r="G649" s="4">
        <f>SUM(G650:G655)</f>
        <v>0</v>
      </c>
      <c r="H649" s="4">
        <f>SUM(H650:H655)</f>
        <v>0</v>
      </c>
      <c r="I649" s="4">
        <f>SUM(I650:I655)</f>
        <v>0</v>
      </c>
      <c r="J649" s="112" t="s">
        <v>259</v>
      </c>
      <c r="K649" s="106" t="s">
        <v>18</v>
      </c>
    </row>
    <row r="650" spans="1:11" x14ac:dyDescent="0.25">
      <c r="A650" s="107"/>
      <c r="B650" s="113"/>
      <c r="C650" s="107"/>
      <c r="D650" s="16">
        <v>2021</v>
      </c>
      <c r="E650" s="2">
        <f t="shared" ref="E650:E657" si="127">SUM(F650:I650)</f>
        <v>0</v>
      </c>
      <c r="F650" s="2">
        <v>0</v>
      </c>
      <c r="G650" s="2">
        <v>0</v>
      </c>
      <c r="H650" s="2">
        <v>0</v>
      </c>
      <c r="I650" s="2">
        <v>0</v>
      </c>
      <c r="J650" s="113"/>
      <c r="K650" s="107"/>
    </row>
    <row r="651" spans="1:11" x14ac:dyDescent="0.25">
      <c r="A651" s="107"/>
      <c r="B651" s="113"/>
      <c r="C651" s="107"/>
      <c r="D651" s="16">
        <v>2022</v>
      </c>
      <c r="E651" s="2">
        <f t="shared" si="127"/>
        <v>50000</v>
      </c>
      <c r="F651" s="2">
        <v>50000</v>
      </c>
      <c r="G651" s="2">
        <v>0</v>
      </c>
      <c r="H651" s="2">
        <v>0</v>
      </c>
      <c r="I651" s="2">
        <v>0</v>
      </c>
      <c r="J651" s="113"/>
      <c r="K651" s="107"/>
    </row>
    <row r="652" spans="1:11" x14ac:dyDescent="0.25">
      <c r="A652" s="107"/>
      <c r="B652" s="113"/>
      <c r="C652" s="107"/>
      <c r="D652" s="16">
        <v>2023</v>
      </c>
      <c r="E652" s="2">
        <f t="shared" si="127"/>
        <v>0</v>
      </c>
      <c r="F652" s="2">
        <v>0</v>
      </c>
      <c r="G652" s="2">
        <v>0</v>
      </c>
      <c r="H652" s="2">
        <v>0</v>
      </c>
      <c r="I652" s="2">
        <v>0</v>
      </c>
      <c r="J652" s="113"/>
      <c r="K652" s="107"/>
    </row>
    <row r="653" spans="1:11" x14ac:dyDescent="0.25">
      <c r="A653" s="107"/>
      <c r="B653" s="113"/>
      <c r="C653" s="107"/>
      <c r="D653" s="16">
        <v>2024</v>
      </c>
      <c r="E653" s="2">
        <f t="shared" si="127"/>
        <v>0</v>
      </c>
      <c r="F653" s="2">
        <v>0</v>
      </c>
      <c r="G653" s="2">
        <v>0</v>
      </c>
      <c r="H653" s="2">
        <v>0</v>
      </c>
      <c r="I653" s="2">
        <v>0</v>
      </c>
      <c r="J653" s="113"/>
      <c r="K653" s="107"/>
    </row>
    <row r="654" spans="1:11" x14ac:dyDescent="0.25">
      <c r="A654" s="107"/>
      <c r="B654" s="113"/>
      <c r="C654" s="107"/>
      <c r="D654" s="16">
        <v>2025</v>
      </c>
      <c r="E654" s="2">
        <f t="shared" si="127"/>
        <v>0</v>
      </c>
      <c r="F654" s="2">
        <v>0</v>
      </c>
      <c r="G654" s="2">
        <v>0</v>
      </c>
      <c r="H654" s="2">
        <v>0</v>
      </c>
      <c r="I654" s="2">
        <v>0</v>
      </c>
      <c r="J654" s="113"/>
      <c r="K654" s="107"/>
    </row>
    <row r="655" spans="1:11" x14ac:dyDescent="0.25">
      <c r="A655" s="108"/>
      <c r="B655" s="134"/>
      <c r="C655" s="108"/>
      <c r="D655" s="59">
        <v>2026</v>
      </c>
      <c r="E655" s="2">
        <f t="shared" si="127"/>
        <v>0</v>
      </c>
      <c r="F655" s="2">
        <v>0</v>
      </c>
      <c r="G655" s="2">
        <v>0</v>
      </c>
      <c r="H655" s="2">
        <v>0</v>
      </c>
      <c r="I655" s="2">
        <v>0</v>
      </c>
      <c r="J655" s="134"/>
      <c r="K655" s="108"/>
    </row>
    <row r="656" spans="1:11" x14ac:dyDescent="0.25">
      <c r="A656" s="118" t="s">
        <v>395</v>
      </c>
      <c r="B656" s="121" t="s">
        <v>434</v>
      </c>
      <c r="C656" s="118" t="s">
        <v>358</v>
      </c>
      <c r="D656" s="7" t="s">
        <v>0</v>
      </c>
      <c r="E656" s="1">
        <f t="shared" si="127"/>
        <v>2495928.6800000002</v>
      </c>
      <c r="F656" s="1">
        <f>SUM(F657:F662)</f>
        <v>570000</v>
      </c>
      <c r="G656" s="1">
        <f>SUM(G657:G662)</f>
        <v>0</v>
      </c>
      <c r="H656" s="1">
        <f>SUM(H657:H662)</f>
        <v>0</v>
      </c>
      <c r="I656" s="1">
        <f>SUM(I657:I662)</f>
        <v>1925928.6800000002</v>
      </c>
      <c r="J656" s="121" t="s">
        <v>396</v>
      </c>
      <c r="K656" s="118" t="s">
        <v>415</v>
      </c>
    </row>
    <row r="657" spans="1:11" x14ac:dyDescent="0.25">
      <c r="A657" s="119"/>
      <c r="B657" s="122"/>
      <c r="C657" s="119"/>
      <c r="D657" s="82">
        <v>2021</v>
      </c>
      <c r="E657" s="8">
        <f t="shared" si="127"/>
        <v>0</v>
      </c>
      <c r="F657" s="8">
        <f>F664+F671</f>
        <v>0</v>
      </c>
      <c r="G657" s="8">
        <f>G664+G671</f>
        <v>0</v>
      </c>
      <c r="H657" s="8">
        <f>H664+H671</f>
        <v>0</v>
      </c>
      <c r="I657" s="8">
        <f>I664+I671</f>
        <v>0</v>
      </c>
      <c r="J657" s="122"/>
      <c r="K657" s="119"/>
    </row>
    <row r="658" spans="1:11" x14ac:dyDescent="0.25">
      <c r="A658" s="119"/>
      <c r="B658" s="122"/>
      <c r="C658" s="119"/>
      <c r="D658" s="82">
        <v>2022</v>
      </c>
      <c r="E658" s="8">
        <f t="shared" ref="E658:E663" si="128">SUM(F658:I658)</f>
        <v>0</v>
      </c>
      <c r="F658" s="8">
        <f t="shared" ref="F658:G662" si="129">F665+F672</f>
        <v>0</v>
      </c>
      <c r="G658" s="8">
        <f t="shared" si="129"/>
        <v>0</v>
      </c>
      <c r="H658" s="8">
        <f>H665+H672+H679+H686+H735</f>
        <v>0</v>
      </c>
      <c r="I658" s="8">
        <f>I665+I672</f>
        <v>0</v>
      </c>
      <c r="J658" s="122"/>
      <c r="K658" s="119"/>
    </row>
    <row r="659" spans="1:11" x14ac:dyDescent="0.25">
      <c r="A659" s="119"/>
      <c r="B659" s="122"/>
      <c r="C659" s="119"/>
      <c r="D659" s="82">
        <v>2023</v>
      </c>
      <c r="E659" s="8">
        <f t="shared" si="128"/>
        <v>25969</v>
      </c>
      <c r="F659" s="8">
        <f t="shared" si="129"/>
        <v>0</v>
      </c>
      <c r="G659" s="8">
        <f t="shared" si="129"/>
        <v>0</v>
      </c>
      <c r="H659" s="8">
        <f>H666+H673+H680+H687+H736</f>
        <v>0</v>
      </c>
      <c r="I659" s="8">
        <f>I666+I673</f>
        <v>25969</v>
      </c>
      <c r="J659" s="122"/>
      <c r="K659" s="119"/>
    </row>
    <row r="660" spans="1:11" x14ac:dyDescent="0.25">
      <c r="A660" s="119"/>
      <c r="B660" s="122"/>
      <c r="C660" s="119"/>
      <c r="D660" s="82">
        <v>2024</v>
      </c>
      <c r="E660" s="8">
        <f t="shared" si="128"/>
        <v>1169943.8700000001</v>
      </c>
      <c r="F660" s="8">
        <f t="shared" si="129"/>
        <v>570000</v>
      </c>
      <c r="G660" s="8">
        <f t="shared" si="129"/>
        <v>0</v>
      </c>
      <c r="H660" s="8">
        <f>H667+H674+H681+H688+H737</f>
        <v>0</v>
      </c>
      <c r="I660" s="8">
        <f>I667+I674</f>
        <v>599943.87</v>
      </c>
      <c r="J660" s="122"/>
      <c r="K660" s="119"/>
    </row>
    <row r="661" spans="1:11" x14ac:dyDescent="0.25">
      <c r="A661" s="119"/>
      <c r="B661" s="122"/>
      <c r="C661" s="119"/>
      <c r="D661" s="82">
        <v>2025</v>
      </c>
      <c r="E661" s="8">
        <f t="shared" si="128"/>
        <v>1300015.81</v>
      </c>
      <c r="F661" s="8">
        <f t="shared" si="129"/>
        <v>0</v>
      </c>
      <c r="G661" s="8">
        <f t="shared" si="129"/>
        <v>0</v>
      </c>
      <c r="H661" s="8">
        <f>H668+H675+H682+H689+H738</f>
        <v>0</v>
      </c>
      <c r="I661" s="8">
        <f>I668+I675</f>
        <v>1300015.81</v>
      </c>
      <c r="J661" s="122"/>
      <c r="K661" s="119"/>
    </row>
    <row r="662" spans="1:11" x14ac:dyDescent="0.25">
      <c r="A662" s="120"/>
      <c r="B662" s="123"/>
      <c r="C662" s="120"/>
      <c r="D662" s="82">
        <v>2026</v>
      </c>
      <c r="E662" s="8">
        <f t="shared" si="128"/>
        <v>0</v>
      </c>
      <c r="F662" s="8">
        <f t="shared" si="129"/>
        <v>0</v>
      </c>
      <c r="G662" s="8">
        <f t="shared" si="129"/>
        <v>0</v>
      </c>
      <c r="H662" s="8">
        <f>H669+H676+H683+H690+H739</f>
        <v>0</v>
      </c>
      <c r="I662" s="8">
        <f>I669+I676</f>
        <v>0</v>
      </c>
      <c r="J662" s="134"/>
      <c r="K662" s="120"/>
    </row>
    <row r="663" spans="1:11" ht="19.5" customHeight="1" x14ac:dyDescent="0.25">
      <c r="A663" s="106" t="s">
        <v>397</v>
      </c>
      <c r="B663" s="112" t="s">
        <v>398</v>
      </c>
      <c r="C663" s="106" t="s">
        <v>399</v>
      </c>
      <c r="D663" s="20" t="s">
        <v>0</v>
      </c>
      <c r="E663" s="4">
        <f t="shared" si="128"/>
        <v>270462</v>
      </c>
      <c r="F663" s="4">
        <f>SUM(F664:F669)</f>
        <v>270000</v>
      </c>
      <c r="G663" s="4">
        <f>SUM(G664:G669)</f>
        <v>0</v>
      </c>
      <c r="H663" s="4">
        <f>SUM(H664:H669)</f>
        <v>0</v>
      </c>
      <c r="I663" s="4">
        <f>SUM(I664:I669)</f>
        <v>462</v>
      </c>
      <c r="J663" s="115" t="s">
        <v>410</v>
      </c>
      <c r="K663" s="106" t="s">
        <v>400</v>
      </c>
    </row>
    <row r="664" spans="1:11" ht="20.25" customHeight="1" x14ac:dyDescent="0.25">
      <c r="A664" s="107"/>
      <c r="B664" s="113"/>
      <c r="C664" s="107"/>
      <c r="D664" s="81">
        <v>2021</v>
      </c>
      <c r="E664" s="2">
        <f>SUM(F664:I664)</f>
        <v>0</v>
      </c>
      <c r="F664" s="6">
        <v>0</v>
      </c>
      <c r="G664" s="6">
        <v>0</v>
      </c>
      <c r="H664" s="2">
        <v>0</v>
      </c>
      <c r="I664" s="2">
        <v>0</v>
      </c>
      <c r="J664" s="116"/>
      <c r="K664" s="107"/>
    </row>
    <row r="665" spans="1:11" ht="24.75" customHeight="1" x14ac:dyDescent="0.25">
      <c r="A665" s="107"/>
      <c r="B665" s="113"/>
      <c r="C665" s="107"/>
      <c r="D665" s="81">
        <v>2022</v>
      </c>
      <c r="E665" s="2">
        <f t="shared" ref="E665:E670" si="130">SUM(F665:I665)</f>
        <v>0</v>
      </c>
      <c r="F665" s="6">
        <v>0</v>
      </c>
      <c r="G665" s="6">
        <v>0</v>
      </c>
      <c r="H665" s="2">
        <v>0</v>
      </c>
      <c r="I665" s="2">
        <v>0</v>
      </c>
      <c r="J665" s="116"/>
      <c r="K665" s="107"/>
    </row>
    <row r="666" spans="1:11" ht="21" customHeight="1" x14ac:dyDescent="0.25">
      <c r="A666" s="107"/>
      <c r="B666" s="113"/>
      <c r="C666" s="107"/>
      <c r="D666" s="81">
        <v>2023</v>
      </c>
      <c r="E666" s="2">
        <f t="shared" si="130"/>
        <v>0</v>
      </c>
      <c r="F666" s="2">
        <v>0</v>
      </c>
      <c r="G666" s="6">
        <v>0</v>
      </c>
      <c r="H666" s="2">
        <v>0</v>
      </c>
      <c r="I666" s="84">
        <v>0</v>
      </c>
      <c r="J666" s="116"/>
      <c r="K666" s="107"/>
    </row>
    <row r="667" spans="1:11" ht="43.5" customHeight="1" x14ac:dyDescent="0.25">
      <c r="A667" s="107"/>
      <c r="B667" s="113"/>
      <c r="C667" s="107"/>
      <c r="D667" s="81">
        <v>2024</v>
      </c>
      <c r="E667" s="2">
        <f t="shared" si="130"/>
        <v>270462</v>
      </c>
      <c r="F667" s="2">
        <f>224000+23755+22245</f>
        <v>270000</v>
      </c>
      <c r="G667" s="6">
        <v>0</v>
      </c>
      <c r="H667" s="2">
        <v>0</v>
      </c>
      <c r="I667" s="2">
        <f>190+136+136</f>
        <v>462</v>
      </c>
      <c r="J667" s="116"/>
      <c r="K667" s="107"/>
    </row>
    <row r="668" spans="1:11" ht="24" customHeight="1" x14ac:dyDescent="0.25">
      <c r="A668" s="107"/>
      <c r="B668" s="113"/>
      <c r="C668" s="107"/>
      <c r="D668" s="81">
        <v>2025</v>
      </c>
      <c r="E668" s="2">
        <f t="shared" si="130"/>
        <v>0</v>
      </c>
      <c r="F668" s="2">
        <v>0</v>
      </c>
      <c r="G668" s="6">
        <v>0</v>
      </c>
      <c r="H668" s="2">
        <v>0</v>
      </c>
      <c r="I668" s="2">
        <v>0</v>
      </c>
      <c r="J668" s="116"/>
      <c r="K668" s="107"/>
    </row>
    <row r="669" spans="1:11" ht="28.5" customHeight="1" x14ac:dyDescent="0.25">
      <c r="A669" s="108"/>
      <c r="B669" s="189"/>
      <c r="C669" s="108"/>
      <c r="D669" s="81">
        <v>2026</v>
      </c>
      <c r="E669" s="2">
        <f t="shared" si="130"/>
        <v>0</v>
      </c>
      <c r="F669" s="2">
        <v>0</v>
      </c>
      <c r="G669" s="6">
        <v>0</v>
      </c>
      <c r="H669" s="2">
        <v>0</v>
      </c>
      <c r="I669" s="2">
        <v>0</v>
      </c>
      <c r="J669" s="269"/>
      <c r="K669" s="108"/>
    </row>
    <row r="670" spans="1:11" ht="22.5" customHeight="1" x14ac:dyDescent="0.25">
      <c r="A670" s="106" t="s">
        <v>401</v>
      </c>
      <c r="B670" s="112" t="s">
        <v>457</v>
      </c>
      <c r="C670" s="106" t="s">
        <v>358</v>
      </c>
      <c r="D670" s="20" t="s">
        <v>0</v>
      </c>
      <c r="E670" s="4">
        <f t="shared" si="130"/>
        <v>2225466.6800000002</v>
      </c>
      <c r="F670" s="4">
        <f>SUM(F671:F676)</f>
        <v>300000</v>
      </c>
      <c r="G670" s="4">
        <f>SUM(G671:G676)</f>
        <v>0</v>
      </c>
      <c r="H670" s="4">
        <f>SUM(H671:H676)</f>
        <v>0</v>
      </c>
      <c r="I670" s="4">
        <f>SUM(I671:I676)</f>
        <v>1925466.6800000002</v>
      </c>
      <c r="J670" s="112" t="s">
        <v>416</v>
      </c>
      <c r="K670" s="106" t="s">
        <v>10</v>
      </c>
    </row>
    <row r="671" spans="1:11" ht="21" customHeight="1" x14ac:dyDescent="0.25">
      <c r="A671" s="107"/>
      <c r="B671" s="113"/>
      <c r="C671" s="107"/>
      <c r="D671" s="81">
        <v>2021</v>
      </c>
      <c r="E671" s="2">
        <f>SUM(F671:I671)</f>
        <v>0</v>
      </c>
      <c r="F671" s="6">
        <v>0</v>
      </c>
      <c r="G671" s="6">
        <v>0</v>
      </c>
      <c r="H671" s="2">
        <v>0</v>
      </c>
      <c r="I671" s="2">
        <v>0</v>
      </c>
      <c r="J671" s="113"/>
      <c r="K671" s="107"/>
    </row>
    <row r="672" spans="1:11" ht="18" customHeight="1" x14ac:dyDescent="0.25">
      <c r="A672" s="107"/>
      <c r="B672" s="113"/>
      <c r="C672" s="107"/>
      <c r="D672" s="81">
        <v>2022</v>
      </c>
      <c r="E672" s="2">
        <f t="shared" ref="E672:E677" si="131">SUM(F672:I672)</f>
        <v>0</v>
      </c>
      <c r="F672" s="6">
        <v>0</v>
      </c>
      <c r="G672" s="6">
        <v>0</v>
      </c>
      <c r="H672" s="2">
        <v>0</v>
      </c>
      <c r="I672" s="2">
        <v>0</v>
      </c>
      <c r="J672" s="113"/>
      <c r="K672" s="107"/>
    </row>
    <row r="673" spans="1:11" ht="29.25" customHeight="1" x14ac:dyDescent="0.25">
      <c r="A673" s="107"/>
      <c r="B673" s="113"/>
      <c r="C673" s="107"/>
      <c r="D673" s="81">
        <v>2023</v>
      </c>
      <c r="E673" s="2">
        <f t="shared" si="131"/>
        <v>25969</v>
      </c>
      <c r="F673" s="6">
        <v>0</v>
      </c>
      <c r="G673" s="6">
        <v>0</v>
      </c>
      <c r="H673" s="2">
        <v>0</v>
      </c>
      <c r="I673" s="2">
        <v>25969</v>
      </c>
      <c r="J673" s="113"/>
      <c r="K673" s="107"/>
    </row>
    <row r="674" spans="1:11" ht="22.5" customHeight="1" x14ac:dyDescent="0.25">
      <c r="A674" s="107"/>
      <c r="B674" s="113"/>
      <c r="C674" s="107"/>
      <c r="D674" s="81">
        <v>2024</v>
      </c>
      <c r="E674" s="2">
        <f t="shared" si="131"/>
        <v>899481.87</v>
      </c>
      <c r="F674" s="2">
        <v>300000</v>
      </c>
      <c r="G674" s="6">
        <v>0</v>
      </c>
      <c r="H674" s="2">
        <v>0</v>
      </c>
      <c r="I674" s="41">
        <v>599481.87</v>
      </c>
      <c r="J674" s="113"/>
      <c r="K674" s="107"/>
    </row>
    <row r="675" spans="1:11" ht="21.75" customHeight="1" x14ac:dyDescent="0.25">
      <c r="A675" s="107"/>
      <c r="B675" s="113"/>
      <c r="C675" s="107"/>
      <c r="D675" s="81">
        <v>2025</v>
      </c>
      <c r="E675" s="2">
        <f t="shared" si="131"/>
        <v>1300015.81</v>
      </c>
      <c r="F675" s="6">
        <v>0</v>
      </c>
      <c r="G675" s="6">
        <v>0</v>
      </c>
      <c r="H675" s="2">
        <v>0</v>
      </c>
      <c r="I675" s="41">
        <v>1300015.81</v>
      </c>
      <c r="J675" s="113"/>
      <c r="K675" s="107"/>
    </row>
    <row r="676" spans="1:11" ht="23.25" customHeight="1" x14ac:dyDescent="0.25">
      <c r="A676" s="108"/>
      <c r="B676" s="136"/>
      <c r="C676" s="108"/>
      <c r="D676" s="81">
        <v>2026</v>
      </c>
      <c r="E676" s="2">
        <f t="shared" si="131"/>
        <v>0</v>
      </c>
      <c r="F676" s="6">
        <v>0</v>
      </c>
      <c r="G676" s="6">
        <v>0</v>
      </c>
      <c r="H676" s="2">
        <v>0</v>
      </c>
      <c r="I676" s="2">
        <v>0</v>
      </c>
      <c r="J676" s="136"/>
      <c r="K676" s="108"/>
    </row>
    <row r="677" spans="1:11" x14ac:dyDescent="0.25">
      <c r="A677" s="118" t="s">
        <v>402</v>
      </c>
      <c r="B677" s="121" t="s">
        <v>403</v>
      </c>
      <c r="C677" s="118">
        <v>2026</v>
      </c>
      <c r="D677" s="7" t="s">
        <v>0</v>
      </c>
      <c r="E677" s="1">
        <f t="shared" si="131"/>
        <v>18680</v>
      </c>
      <c r="F677" s="1">
        <f>SUM(F678:F683)</f>
        <v>18680</v>
      </c>
      <c r="G677" s="1">
        <f>SUM(G678:G683)</f>
        <v>0</v>
      </c>
      <c r="H677" s="1">
        <f>SUM(H678:H683)</f>
        <v>0</v>
      </c>
      <c r="I677" s="1">
        <f>SUM(I678:I683)</f>
        <v>0</v>
      </c>
      <c r="J677" s="121" t="s">
        <v>253</v>
      </c>
      <c r="K677" s="118" t="s">
        <v>18</v>
      </c>
    </row>
    <row r="678" spans="1:11" x14ac:dyDescent="0.25">
      <c r="A678" s="119"/>
      <c r="B678" s="122"/>
      <c r="C678" s="119"/>
      <c r="D678" s="82">
        <v>2021</v>
      </c>
      <c r="E678" s="8">
        <f>SUM(F678:I678)</f>
        <v>0</v>
      </c>
      <c r="F678" s="8">
        <f>F685</f>
        <v>0</v>
      </c>
      <c r="G678" s="8">
        <f>G685</f>
        <v>0</v>
      </c>
      <c r="H678" s="8">
        <f>H685</f>
        <v>0</v>
      </c>
      <c r="I678" s="8">
        <f>I685</f>
        <v>0</v>
      </c>
      <c r="J678" s="122"/>
      <c r="K678" s="119"/>
    </row>
    <row r="679" spans="1:11" x14ac:dyDescent="0.25">
      <c r="A679" s="119"/>
      <c r="B679" s="122"/>
      <c r="C679" s="119"/>
      <c r="D679" s="82">
        <v>2022</v>
      </c>
      <c r="E679" s="8">
        <f t="shared" ref="E679:E684" si="132">SUM(F679:I679)</f>
        <v>0</v>
      </c>
      <c r="F679" s="8">
        <f t="shared" ref="F679:I683" si="133">F686</f>
        <v>0</v>
      </c>
      <c r="G679" s="8">
        <f t="shared" si="133"/>
        <v>0</v>
      </c>
      <c r="H679" s="8">
        <f t="shared" si="133"/>
        <v>0</v>
      </c>
      <c r="I679" s="8">
        <f t="shared" si="133"/>
        <v>0</v>
      </c>
      <c r="J679" s="122"/>
      <c r="K679" s="119"/>
    </row>
    <row r="680" spans="1:11" x14ac:dyDescent="0.25">
      <c r="A680" s="119"/>
      <c r="B680" s="122"/>
      <c r="C680" s="119"/>
      <c r="D680" s="82">
        <v>2023</v>
      </c>
      <c r="E680" s="8">
        <f t="shared" si="132"/>
        <v>0</v>
      </c>
      <c r="F680" s="8">
        <f t="shared" si="133"/>
        <v>0</v>
      </c>
      <c r="G680" s="8">
        <f t="shared" si="133"/>
        <v>0</v>
      </c>
      <c r="H680" s="8">
        <f t="shared" si="133"/>
        <v>0</v>
      </c>
      <c r="I680" s="8">
        <f t="shared" si="133"/>
        <v>0</v>
      </c>
      <c r="J680" s="122"/>
      <c r="K680" s="119"/>
    </row>
    <row r="681" spans="1:11" x14ac:dyDescent="0.25">
      <c r="A681" s="119"/>
      <c r="B681" s="122"/>
      <c r="C681" s="119"/>
      <c r="D681" s="82">
        <v>2024</v>
      </c>
      <c r="E681" s="8">
        <f t="shared" si="132"/>
        <v>0</v>
      </c>
      <c r="F681" s="8">
        <f t="shared" si="133"/>
        <v>0</v>
      </c>
      <c r="G681" s="8">
        <f t="shared" si="133"/>
        <v>0</v>
      </c>
      <c r="H681" s="8">
        <f t="shared" si="133"/>
        <v>0</v>
      </c>
      <c r="I681" s="8">
        <f t="shared" si="133"/>
        <v>0</v>
      </c>
      <c r="J681" s="122"/>
      <c r="K681" s="119"/>
    </row>
    <row r="682" spans="1:11" x14ac:dyDescent="0.25">
      <c r="A682" s="119"/>
      <c r="B682" s="122"/>
      <c r="C682" s="119"/>
      <c r="D682" s="82">
        <v>2025</v>
      </c>
      <c r="E682" s="8">
        <f t="shared" si="132"/>
        <v>0</v>
      </c>
      <c r="F682" s="8">
        <f t="shared" si="133"/>
        <v>0</v>
      </c>
      <c r="G682" s="8">
        <f t="shared" si="133"/>
        <v>0</v>
      </c>
      <c r="H682" s="8">
        <f t="shared" si="133"/>
        <v>0</v>
      </c>
      <c r="I682" s="8">
        <f t="shared" si="133"/>
        <v>0</v>
      </c>
      <c r="J682" s="122"/>
      <c r="K682" s="119"/>
    </row>
    <row r="683" spans="1:11" x14ac:dyDescent="0.25">
      <c r="A683" s="120"/>
      <c r="B683" s="134"/>
      <c r="C683" s="120"/>
      <c r="D683" s="82">
        <v>2026</v>
      </c>
      <c r="E683" s="8">
        <f t="shared" si="132"/>
        <v>18680</v>
      </c>
      <c r="F683" s="8">
        <f t="shared" si="133"/>
        <v>18680</v>
      </c>
      <c r="G683" s="8">
        <f t="shared" si="133"/>
        <v>0</v>
      </c>
      <c r="H683" s="8">
        <f t="shared" si="133"/>
        <v>0</v>
      </c>
      <c r="I683" s="8">
        <f t="shared" si="133"/>
        <v>0</v>
      </c>
      <c r="J683" s="134"/>
      <c r="K683" s="120"/>
    </row>
    <row r="684" spans="1:11" x14ac:dyDescent="0.25">
      <c r="A684" s="106" t="s">
        <v>404</v>
      </c>
      <c r="B684" s="112" t="s">
        <v>405</v>
      </c>
      <c r="C684" s="106">
        <v>2026</v>
      </c>
      <c r="D684" s="20" t="s">
        <v>0</v>
      </c>
      <c r="E684" s="4">
        <f t="shared" si="132"/>
        <v>18680</v>
      </c>
      <c r="F684" s="4">
        <f>SUM(F685:F690)</f>
        <v>18680</v>
      </c>
      <c r="G684" s="4">
        <f>SUM(G685:G690)</f>
        <v>0</v>
      </c>
      <c r="H684" s="4">
        <f>SUM(H685:H690)</f>
        <v>0</v>
      </c>
      <c r="I684" s="4">
        <f>SUM(I685:I690)</f>
        <v>0</v>
      </c>
      <c r="J684" s="109" t="s">
        <v>411</v>
      </c>
      <c r="K684" s="106" t="s">
        <v>18</v>
      </c>
    </row>
    <row r="685" spans="1:11" x14ac:dyDescent="0.25">
      <c r="A685" s="107"/>
      <c r="B685" s="113"/>
      <c r="C685" s="107"/>
      <c r="D685" s="81">
        <v>2021</v>
      </c>
      <c r="E685" s="2">
        <f>SUM(F685:I685)</f>
        <v>0</v>
      </c>
      <c r="F685" s="6">
        <v>0</v>
      </c>
      <c r="G685" s="6">
        <v>0</v>
      </c>
      <c r="H685" s="2">
        <v>0</v>
      </c>
      <c r="I685" s="2">
        <v>0</v>
      </c>
      <c r="J685" s="273"/>
      <c r="K685" s="107"/>
    </row>
    <row r="686" spans="1:11" x14ac:dyDescent="0.25">
      <c r="A686" s="107"/>
      <c r="B686" s="113"/>
      <c r="C686" s="107"/>
      <c r="D686" s="81">
        <v>2022</v>
      </c>
      <c r="E686" s="2">
        <f t="shared" ref="E686:E691" si="134">SUM(F686:I686)</f>
        <v>0</v>
      </c>
      <c r="F686" s="6">
        <v>0</v>
      </c>
      <c r="G686" s="6">
        <v>0</v>
      </c>
      <c r="H686" s="2">
        <v>0</v>
      </c>
      <c r="I686" s="2">
        <v>0</v>
      </c>
      <c r="J686" s="273"/>
      <c r="K686" s="107"/>
    </row>
    <row r="687" spans="1:11" x14ac:dyDescent="0.25">
      <c r="A687" s="107"/>
      <c r="B687" s="113"/>
      <c r="C687" s="107"/>
      <c r="D687" s="81">
        <v>2023</v>
      </c>
      <c r="E687" s="2">
        <f t="shared" si="134"/>
        <v>0</v>
      </c>
      <c r="F687" s="2">
        <v>0</v>
      </c>
      <c r="G687" s="6">
        <v>0</v>
      </c>
      <c r="H687" s="2">
        <v>0</v>
      </c>
      <c r="I687" s="2">
        <v>0</v>
      </c>
      <c r="J687" s="273"/>
      <c r="K687" s="107"/>
    </row>
    <row r="688" spans="1:11" x14ac:dyDescent="0.25">
      <c r="A688" s="107"/>
      <c r="B688" s="113"/>
      <c r="C688" s="107"/>
      <c r="D688" s="81">
        <v>2024</v>
      </c>
      <c r="E688" s="2">
        <f t="shared" si="134"/>
        <v>0</v>
      </c>
      <c r="F688" s="2">
        <v>0</v>
      </c>
      <c r="G688" s="6">
        <v>0</v>
      </c>
      <c r="H688" s="2">
        <v>0</v>
      </c>
      <c r="I688" s="2">
        <v>0</v>
      </c>
      <c r="J688" s="273"/>
      <c r="K688" s="107"/>
    </row>
    <row r="689" spans="1:11" x14ac:dyDescent="0.25">
      <c r="A689" s="107"/>
      <c r="B689" s="113"/>
      <c r="C689" s="107"/>
      <c r="D689" s="81">
        <v>2025</v>
      </c>
      <c r="E689" s="2">
        <f t="shared" si="134"/>
        <v>0</v>
      </c>
      <c r="F689" s="2">
        <v>0</v>
      </c>
      <c r="G689" s="6">
        <v>0</v>
      </c>
      <c r="H689" s="2">
        <v>0</v>
      </c>
      <c r="I689" s="2">
        <v>0</v>
      </c>
      <c r="J689" s="273"/>
      <c r="K689" s="107"/>
    </row>
    <row r="690" spans="1:11" x14ac:dyDescent="0.25">
      <c r="A690" s="108"/>
      <c r="B690" s="134"/>
      <c r="C690" s="108"/>
      <c r="D690" s="81">
        <v>2026</v>
      </c>
      <c r="E690" s="2">
        <f t="shared" si="134"/>
        <v>18680</v>
      </c>
      <c r="F690" s="2">
        <v>18680</v>
      </c>
      <c r="G690" s="6">
        <v>0</v>
      </c>
      <c r="H690" s="2">
        <v>0</v>
      </c>
      <c r="I690" s="2">
        <v>0</v>
      </c>
      <c r="J690" s="274"/>
      <c r="K690" s="108"/>
    </row>
    <row r="691" spans="1:11" x14ac:dyDescent="0.25">
      <c r="A691" s="118" t="s">
        <v>406</v>
      </c>
      <c r="B691" s="121" t="s">
        <v>407</v>
      </c>
      <c r="C691" s="118" t="s">
        <v>399</v>
      </c>
      <c r="D691" s="7" t="s">
        <v>0</v>
      </c>
      <c r="E691" s="1">
        <f t="shared" si="134"/>
        <v>766140</v>
      </c>
      <c r="F691" s="1">
        <f>SUM(F692:F697)</f>
        <v>766140</v>
      </c>
      <c r="G691" s="1">
        <f>SUM(G692:G697)</f>
        <v>0</v>
      </c>
      <c r="H691" s="1">
        <f>SUM(H692:H697)</f>
        <v>0</v>
      </c>
      <c r="I691" s="1">
        <f>SUM(I692:I697)</f>
        <v>0</v>
      </c>
      <c r="J691" s="121" t="s">
        <v>253</v>
      </c>
      <c r="K691" s="118" t="s">
        <v>400</v>
      </c>
    </row>
    <row r="692" spans="1:11" x14ac:dyDescent="0.25">
      <c r="A692" s="119"/>
      <c r="B692" s="122"/>
      <c r="C692" s="119"/>
      <c r="D692" s="82">
        <v>2021</v>
      </c>
      <c r="E692" s="8">
        <f>E699</f>
        <v>0</v>
      </c>
      <c r="F692" s="8">
        <f>F699</f>
        <v>0</v>
      </c>
      <c r="G692" s="8">
        <f>G699</f>
        <v>0</v>
      </c>
      <c r="H692" s="8">
        <f>H699</f>
        <v>0</v>
      </c>
      <c r="I692" s="8">
        <f>I699</f>
        <v>0</v>
      </c>
      <c r="J692" s="122"/>
      <c r="K692" s="119"/>
    </row>
    <row r="693" spans="1:11" x14ac:dyDescent="0.25">
      <c r="A693" s="119"/>
      <c r="B693" s="122"/>
      <c r="C693" s="119"/>
      <c r="D693" s="82">
        <v>2022</v>
      </c>
      <c r="E693" s="8">
        <f t="shared" ref="E693:I697" si="135">E700</f>
        <v>0</v>
      </c>
      <c r="F693" s="8">
        <f t="shared" si="135"/>
        <v>0</v>
      </c>
      <c r="G693" s="8">
        <f t="shared" si="135"/>
        <v>0</v>
      </c>
      <c r="H693" s="8">
        <f t="shared" si="135"/>
        <v>0</v>
      </c>
      <c r="I693" s="8">
        <f t="shared" si="135"/>
        <v>0</v>
      </c>
      <c r="J693" s="122"/>
      <c r="K693" s="119"/>
    </row>
    <row r="694" spans="1:11" x14ac:dyDescent="0.25">
      <c r="A694" s="119"/>
      <c r="B694" s="122"/>
      <c r="C694" s="119"/>
      <c r="D694" s="82">
        <v>2023</v>
      </c>
      <c r="E694" s="8">
        <f t="shared" si="135"/>
        <v>0</v>
      </c>
      <c r="F694" s="8">
        <f t="shared" si="135"/>
        <v>0</v>
      </c>
      <c r="G694" s="8">
        <f t="shared" si="135"/>
        <v>0</v>
      </c>
      <c r="H694" s="8">
        <f t="shared" si="135"/>
        <v>0</v>
      </c>
      <c r="I694" s="8">
        <f t="shared" si="135"/>
        <v>0</v>
      </c>
      <c r="J694" s="122"/>
      <c r="K694" s="119"/>
    </row>
    <row r="695" spans="1:11" x14ac:dyDescent="0.25">
      <c r="A695" s="119"/>
      <c r="B695" s="122"/>
      <c r="C695" s="119"/>
      <c r="D695" s="82">
        <v>2024</v>
      </c>
      <c r="E695" s="8">
        <f t="shared" si="135"/>
        <v>766140</v>
      </c>
      <c r="F695" s="8">
        <f t="shared" si="135"/>
        <v>766140</v>
      </c>
      <c r="G695" s="8">
        <f t="shared" si="135"/>
        <v>0</v>
      </c>
      <c r="H695" s="8">
        <f t="shared" si="135"/>
        <v>0</v>
      </c>
      <c r="I695" s="8">
        <f t="shared" si="135"/>
        <v>0</v>
      </c>
      <c r="J695" s="122"/>
      <c r="K695" s="119"/>
    </row>
    <row r="696" spans="1:11" x14ac:dyDescent="0.25">
      <c r="A696" s="119"/>
      <c r="B696" s="122"/>
      <c r="C696" s="119"/>
      <c r="D696" s="82">
        <v>2025</v>
      </c>
      <c r="E696" s="8">
        <f t="shared" si="135"/>
        <v>0</v>
      </c>
      <c r="F696" s="8">
        <f t="shared" si="135"/>
        <v>0</v>
      </c>
      <c r="G696" s="8">
        <f t="shared" si="135"/>
        <v>0</v>
      </c>
      <c r="H696" s="8">
        <f t="shared" si="135"/>
        <v>0</v>
      </c>
      <c r="I696" s="8">
        <f t="shared" si="135"/>
        <v>0</v>
      </c>
      <c r="J696" s="122"/>
      <c r="K696" s="119"/>
    </row>
    <row r="697" spans="1:11" x14ac:dyDescent="0.25">
      <c r="A697" s="120"/>
      <c r="B697" s="123"/>
      <c r="C697" s="120"/>
      <c r="D697" s="82">
        <v>2026</v>
      </c>
      <c r="E697" s="8">
        <f t="shared" si="135"/>
        <v>0</v>
      </c>
      <c r="F697" s="8">
        <f t="shared" si="135"/>
        <v>0</v>
      </c>
      <c r="G697" s="8">
        <f t="shared" si="135"/>
        <v>0</v>
      </c>
      <c r="H697" s="8">
        <f t="shared" si="135"/>
        <v>0</v>
      </c>
      <c r="I697" s="8">
        <f t="shared" si="135"/>
        <v>0</v>
      </c>
      <c r="J697" s="134"/>
      <c r="K697" s="120"/>
    </row>
    <row r="698" spans="1:11" ht="39.75" customHeight="1" x14ac:dyDescent="0.25">
      <c r="A698" s="106" t="s">
        <v>408</v>
      </c>
      <c r="B698" s="109" t="s">
        <v>433</v>
      </c>
      <c r="C698" s="106" t="s">
        <v>399</v>
      </c>
      <c r="D698" s="20" t="s">
        <v>0</v>
      </c>
      <c r="E698" s="4">
        <f t="shared" ref="E698:E741" si="136">SUM(F698:I698)</f>
        <v>766140</v>
      </c>
      <c r="F698" s="4">
        <f>SUM(F699:F704)</f>
        <v>766140</v>
      </c>
      <c r="G698" s="4">
        <f>SUM(G699:G704)</f>
        <v>0</v>
      </c>
      <c r="H698" s="4">
        <f>SUM(H699:H704)</f>
        <v>0</v>
      </c>
      <c r="I698" s="4">
        <f>SUM(I699:I704)</f>
        <v>0</v>
      </c>
      <c r="J698" s="115" t="s">
        <v>409</v>
      </c>
      <c r="K698" s="106" t="s">
        <v>400</v>
      </c>
    </row>
    <row r="699" spans="1:11" ht="33.75" customHeight="1" x14ac:dyDescent="0.25">
      <c r="A699" s="107"/>
      <c r="B699" s="110"/>
      <c r="C699" s="107"/>
      <c r="D699" s="81">
        <v>2021</v>
      </c>
      <c r="E699" s="2">
        <f t="shared" si="136"/>
        <v>0</v>
      </c>
      <c r="F699" s="6">
        <v>0</v>
      </c>
      <c r="G699" s="6">
        <v>0</v>
      </c>
      <c r="H699" s="2">
        <v>0</v>
      </c>
      <c r="I699" s="2">
        <v>0</v>
      </c>
      <c r="J699" s="116"/>
      <c r="K699" s="107"/>
    </row>
    <row r="700" spans="1:11" ht="28.5" customHeight="1" x14ac:dyDescent="0.25">
      <c r="A700" s="107"/>
      <c r="B700" s="110"/>
      <c r="C700" s="107"/>
      <c r="D700" s="81">
        <v>2022</v>
      </c>
      <c r="E700" s="2">
        <f t="shared" si="136"/>
        <v>0</v>
      </c>
      <c r="F700" s="6">
        <v>0</v>
      </c>
      <c r="G700" s="6">
        <v>0</v>
      </c>
      <c r="H700" s="2">
        <v>0</v>
      </c>
      <c r="I700" s="2">
        <v>0</v>
      </c>
      <c r="J700" s="116"/>
      <c r="K700" s="107"/>
    </row>
    <row r="701" spans="1:11" ht="26.25" customHeight="1" x14ac:dyDescent="0.25">
      <c r="A701" s="107"/>
      <c r="B701" s="110"/>
      <c r="C701" s="107"/>
      <c r="D701" s="81">
        <v>2023</v>
      </c>
      <c r="E701" s="2">
        <f t="shared" si="136"/>
        <v>0</v>
      </c>
      <c r="F701" s="2">
        <v>0</v>
      </c>
      <c r="G701" s="6">
        <v>0</v>
      </c>
      <c r="H701" s="2">
        <v>0</v>
      </c>
      <c r="I701" s="83">
        <v>0</v>
      </c>
      <c r="J701" s="116"/>
      <c r="K701" s="107"/>
    </row>
    <row r="702" spans="1:11" ht="28.5" customHeight="1" x14ac:dyDescent="0.25">
      <c r="A702" s="107"/>
      <c r="B702" s="110"/>
      <c r="C702" s="107"/>
      <c r="D702" s="81">
        <v>2024</v>
      </c>
      <c r="E702" s="2">
        <f t="shared" si="136"/>
        <v>766140</v>
      </c>
      <c r="F702" s="2">
        <v>766140</v>
      </c>
      <c r="G702" s="6">
        <v>0</v>
      </c>
      <c r="H702" s="2">
        <v>0</v>
      </c>
      <c r="I702" s="2">
        <v>0</v>
      </c>
      <c r="J702" s="116"/>
      <c r="K702" s="107"/>
    </row>
    <row r="703" spans="1:11" ht="28.5" customHeight="1" x14ac:dyDescent="0.25">
      <c r="A703" s="107"/>
      <c r="B703" s="110"/>
      <c r="C703" s="107"/>
      <c r="D703" s="81">
        <v>2025</v>
      </c>
      <c r="E703" s="2">
        <f t="shared" si="136"/>
        <v>0</v>
      </c>
      <c r="F703" s="2">
        <v>0</v>
      </c>
      <c r="G703" s="6">
        <v>0</v>
      </c>
      <c r="H703" s="2">
        <v>0</v>
      </c>
      <c r="I703" s="2">
        <v>0</v>
      </c>
      <c r="J703" s="116"/>
      <c r="K703" s="107"/>
    </row>
    <row r="704" spans="1:11" ht="24" customHeight="1" x14ac:dyDescent="0.25">
      <c r="A704" s="108"/>
      <c r="B704" s="272"/>
      <c r="C704" s="108"/>
      <c r="D704" s="81">
        <v>2026</v>
      </c>
      <c r="E704" s="2">
        <f t="shared" si="136"/>
        <v>0</v>
      </c>
      <c r="F704" s="2">
        <v>0</v>
      </c>
      <c r="G704" s="6">
        <v>0</v>
      </c>
      <c r="H704" s="2">
        <v>0</v>
      </c>
      <c r="I704" s="2">
        <v>0</v>
      </c>
      <c r="J704" s="143"/>
      <c r="K704" s="108"/>
    </row>
    <row r="705" spans="1:11" x14ac:dyDescent="0.25">
      <c r="A705" s="118" t="s">
        <v>441</v>
      </c>
      <c r="B705" s="121" t="s">
        <v>442</v>
      </c>
      <c r="C705" s="118" t="s">
        <v>446</v>
      </c>
      <c r="D705" s="7" t="s">
        <v>0</v>
      </c>
      <c r="E705" s="1">
        <f t="shared" si="136"/>
        <v>429630.59</v>
      </c>
      <c r="F705" s="1">
        <f>SUM(F706:F711)</f>
        <v>429630.59</v>
      </c>
      <c r="G705" s="1">
        <f>SUM(G706:G711)</f>
        <v>0</v>
      </c>
      <c r="H705" s="1">
        <f>SUM(H706:H711)</f>
        <v>0</v>
      </c>
      <c r="I705" s="1">
        <f>SUM(I706:I711)</f>
        <v>0</v>
      </c>
      <c r="J705" s="121" t="s">
        <v>447</v>
      </c>
      <c r="K705" s="118" t="s">
        <v>448</v>
      </c>
    </row>
    <row r="706" spans="1:11" x14ac:dyDescent="0.25">
      <c r="A706" s="119"/>
      <c r="B706" s="122"/>
      <c r="C706" s="119"/>
      <c r="D706" s="103">
        <v>2021</v>
      </c>
      <c r="E706" s="8">
        <f>E713</f>
        <v>0</v>
      </c>
      <c r="F706" s="8">
        <f>F713+F720+F727</f>
        <v>0</v>
      </c>
      <c r="G706" s="8">
        <f t="shared" ref="G706:I706" si="137">G713+G720+G727</f>
        <v>0</v>
      </c>
      <c r="H706" s="8">
        <f t="shared" si="137"/>
        <v>0</v>
      </c>
      <c r="I706" s="8">
        <f t="shared" si="137"/>
        <v>0</v>
      </c>
      <c r="J706" s="122"/>
      <c r="K706" s="119"/>
    </row>
    <row r="707" spans="1:11" x14ac:dyDescent="0.25">
      <c r="A707" s="119"/>
      <c r="B707" s="122"/>
      <c r="C707" s="119"/>
      <c r="D707" s="103">
        <v>2022</v>
      </c>
      <c r="E707" s="8">
        <f t="shared" ref="E707" si="138">E714</f>
        <v>0</v>
      </c>
      <c r="F707" s="8">
        <f t="shared" ref="F707:I711" si="139">F714+F721+F728</f>
        <v>0</v>
      </c>
      <c r="G707" s="8">
        <f t="shared" si="139"/>
        <v>0</v>
      </c>
      <c r="H707" s="8">
        <f t="shared" si="139"/>
        <v>0</v>
      </c>
      <c r="I707" s="8">
        <f t="shared" si="139"/>
        <v>0</v>
      </c>
      <c r="J707" s="122"/>
      <c r="K707" s="119"/>
    </row>
    <row r="708" spans="1:11" x14ac:dyDescent="0.25">
      <c r="A708" s="119"/>
      <c r="B708" s="122"/>
      <c r="C708" s="119"/>
      <c r="D708" s="103">
        <v>2023</v>
      </c>
      <c r="E708" s="8">
        <f t="shared" ref="E708" si="140">E715</f>
        <v>0</v>
      </c>
      <c r="F708" s="8">
        <f t="shared" si="139"/>
        <v>0</v>
      </c>
      <c r="G708" s="8">
        <f t="shared" si="139"/>
        <v>0</v>
      </c>
      <c r="H708" s="8">
        <f t="shared" si="139"/>
        <v>0</v>
      </c>
      <c r="I708" s="8">
        <f t="shared" si="139"/>
        <v>0</v>
      </c>
      <c r="J708" s="122"/>
      <c r="K708" s="119"/>
    </row>
    <row r="709" spans="1:11" x14ac:dyDescent="0.25">
      <c r="A709" s="119"/>
      <c r="B709" s="122"/>
      <c r="C709" s="119"/>
      <c r="D709" s="103">
        <v>2024</v>
      </c>
      <c r="E709" s="8">
        <f t="shared" ref="E709" si="141">E716</f>
        <v>0</v>
      </c>
      <c r="F709" s="8">
        <f t="shared" si="139"/>
        <v>0</v>
      </c>
      <c r="G709" s="8">
        <f t="shared" si="139"/>
        <v>0</v>
      </c>
      <c r="H709" s="8">
        <f t="shared" si="139"/>
        <v>0</v>
      </c>
      <c r="I709" s="8">
        <f t="shared" si="139"/>
        <v>0</v>
      </c>
      <c r="J709" s="122"/>
      <c r="K709" s="119"/>
    </row>
    <row r="710" spans="1:11" x14ac:dyDescent="0.25">
      <c r="A710" s="119"/>
      <c r="B710" s="122"/>
      <c r="C710" s="119"/>
      <c r="D710" s="103">
        <v>2025</v>
      </c>
      <c r="E710" s="8">
        <f t="shared" ref="E710" si="142">E717</f>
        <v>168083.88</v>
      </c>
      <c r="F710" s="8">
        <f t="shared" si="139"/>
        <v>429630.59</v>
      </c>
      <c r="G710" s="8">
        <f t="shared" si="139"/>
        <v>0</v>
      </c>
      <c r="H710" s="8">
        <f t="shared" si="139"/>
        <v>0</v>
      </c>
      <c r="I710" s="8">
        <f t="shared" si="139"/>
        <v>0</v>
      </c>
      <c r="J710" s="122"/>
      <c r="K710" s="119"/>
    </row>
    <row r="711" spans="1:11" x14ac:dyDescent="0.25">
      <c r="A711" s="120"/>
      <c r="B711" s="123"/>
      <c r="C711" s="120"/>
      <c r="D711" s="103">
        <v>2026</v>
      </c>
      <c r="E711" s="8">
        <f t="shared" ref="E711" si="143">E718</f>
        <v>0</v>
      </c>
      <c r="F711" s="8">
        <f t="shared" si="139"/>
        <v>0</v>
      </c>
      <c r="G711" s="8">
        <f t="shared" si="139"/>
        <v>0</v>
      </c>
      <c r="H711" s="8">
        <f t="shared" si="139"/>
        <v>0</v>
      </c>
      <c r="I711" s="8">
        <f t="shared" si="139"/>
        <v>0</v>
      </c>
      <c r="J711" s="123"/>
      <c r="K711" s="120"/>
    </row>
    <row r="712" spans="1:11" ht="24" customHeight="1" x14ac:dyDescent="0.25">
      <c r="A712" s="106" t="s">
        <v>443</v>
      </c>
      <c r="B712" s="109" t="s">
        <v>449</v>
      </c>
      <c r="C712" s="106" t="s">
        <v>446</v>
      </c>
      <c r="D712" s="20" t="s">
        <v>0</v>
      </c>
      <c r="E712" s="4">
        <f t="shared" ref="E712:E718" si="144">SUM(F712:I712)</f>
        <v>168083.88</v>
      </c>
      <c r="F712" s="4">
        <f>SUM(F713:F718)</f>
        <v>168083.88</v>
      </c>
      <c r="G712" s="4">
        <f>SUM(G713:G718)</f>
        <v>0</v>
      </c>
      <c r="H712" s="4">
        <f>SUM(H713:H718)</f>
        <v>0</v>
      </c>
      <c r="I712" s="4">
        <f>SUM(I713:I718)</f>
        <v>0</v>
      </c>
      <c r="J712" s="112" t="s">
        <v>450</v>
      </c>
      <c r="K712" s="106" t="s">
        <v>400</v>
      </c>
    </row>
    <row r="713" spans="1:11" x14ac:dyDescent="0.25">
      <c r="A713" s="107"/>
      <c r="B713" s="110"/>
      <c r="C713" s="107"/>
      <c r="D713" s="104">
        <v>2021</v>
      </c>
      <c r="E713" s="2">
        <f t="shared" si="144"/>
        <v>0</v>
      </c>
      <c r="F713" s="6">
        <v>0</v>
      </c>
      <c r="G713" s="6">
        <v>0</v>
      </c>
      <c r="H713" s="2">
        <v>0</v>
      </c>
      <c r="I713" s="2">
        <v>0</v>
      </c>
      <c r="J713" s="113"/>
      <c r="K713" s="107"/>
    </row>
    <row r="714" spans="1:11" x14ac:dyDescent="0.25">
      <c r="A714" s="107"/>
      <c r="B714" s="110"/>
      <c r="C714" s="107"/>
      <c r="D714" s="104">
        <v>2022</v>
      </c>
      <c r="E714" s="2">
        <f t="shared" si="144"/>
        <v>0</v>
      </c>
      <c r="F714" s="6">
        <v>0</v>
      </c>
      <c r="G714" s="6">
        <v>0</v>
      </c>
      <c r="H714" s="2">
        <v>0</v>
      </c>
      <c r="I714" s="2">
        <v>0</v>
      </c>
      <c r="J714" s="113"/>
      <c r="K714" s="107"/>
    </row>
    <row r="715" spans="1:11" x14ac:dyDescent="0.25">
      <c r="A715" s="107"/>
      <c r="B715" s="110"/>
      <c r="C715" s="107"/>
      <c r="D715" s="104">
        <v>2023</v>
      </c>
      <c r="E715" s="2">
        <f t="shared" si="144"/>
        <v>0</v>
      </c>
      <c r="F715" s="2">
        <v>0</v>
      </c>
      <c r="G715" s="6">
        <v>0</v>
      </c>
      <c r="H715" s="2">
        <v>0</v>
      </c>
      <c r="I715" s="105">
        <v>0</v>
      </c>
      <c r="J715" s="113"/>
      <c r="K715" s="107"/>
    </row>
    <row r="716" spans="1:11" x14ac:dyDescent="0.25">
      <c r="A716" s="107"/>
      <c r="B716" s="110"/>
      <c r="C716" s="107"/>
      <c r="D716" s="104">
        <v>2024</v>
      </c>
      <c r="E716" s="2">
        <f t="shared" si="144"/>
        <v>0</v>
      </c>
      <c r="F716" s="2">
        <v>0</v>
      </c>
      <c r="G716" s="6">
        <v>0</v>
      </c>
      <c r="H716" s="2">
        <v>0</v>
      </c>
      <c r="I716" s="2">
        <v>0</v>
      </c>
      <c r="J716" s="113"/>
      <c r="K716" s="107"/>
    </row>
    <row r="717" spans="1:11" x14ac:dyDescent="0.25">
      <c r="A717" s="107"/>
      <c r="B717" s="110"/>
      <c r="C717" s="107"/>
      <c r="D717" s="104">
        <v>2025</v>
      </c>
      <c r="E717" s="2">
        <f t="shared" si="144"/>
        <v>168083.88</v>
      </c>
      <c r="F717" s="2">
        <v>168083.88</v>
      </c>
      <c r="G717" s="6">
        <v>0</v>
      </c>
      <c r="H717" s="2">
        <v>0</v>
      </c>
      <c r="I717" s="2">
        <v>0</v>
      </c>
      <c r="J717" s="113"/>
      <c r="K717" s="107"/>
    </row>
    <row r="718" spans="1:11" x14ac:dyDescent="0.25">
      <c r="A718" s="108"/>
      <c r="B718" s="111"/>
      <c r="C718" s="108"/>
      <c r="D718" s="104">
        <v>2026</v>
      </c>
      <c r="E718" s="2">
        <f t="shared" si="144"/>
        <v>0</v>
      </c>
      <c r="F718" s="2">
        <v>0</v>
      </c>
      <c r="G718" s="6">
        <v>0</v>
      </c>
      <c r="H718" s="2">
        <v>0</v>
      </c>
      <c r="I718" s="2">
        <v>0</v>
      </c>
      <c r="J718" s="114"/>
      <c r="K718" s="108"/>
    </row>
    <row r="719" spans="1:11" x14ac:dyDescent="0.25">
      <c r="A719" s="106" t="s">
        <v>444</v>
      </c>
      <c r="B719" s="109" t="s">
        <v>451</v>
      </c>
      <c r="C719" s="106">
        <v>2025</v>
      </c>
      <c r="D719" s="20" t="s">
        <v>0</v>
      </c>
      <c r="E719" s="4">
        <f t="shared" ref="E719:E732" si="145">SUM(F719:I719)</f>
        <v>208450</v>
      </c>
      <c r="F719" s="4">
        <f>SUM(F720:F725)</f>
        <v>208450</v>
      </c>
      <c r="G719" s="4">
        <f>SUM(G720:G725)</f>
        <v>0</v>
      </c>
      <c r="H719" s="4">
        <f>SUM(H720:H725)</f>
        <v>0</v>
      </c>
      <c r="I719" s="4">
        <f>SUM(I720:I725)</f>
        <v>0</v>
      </c>
      <c r="J719" s="115" t="s">
        <v>452</v>
      </c>
      <c r="K719" s="106" t="s">
        <v>400</v>
      </c>
    </row>
    <row r="720" spans="1:11" x14ac:dyDescent="0.25">
      <c r="A720" s="107"/>
      <c r="B720" s="110"/>
      <c r="C720" s="107"/>
      <c r="D720" s="104">
        <v>2021</v>
      </c>
      <c r="E720" s="2">
        <f t="shared" si="145"/>
        <v>0</v>
      </c>
      <c r="F720" s="6">
        <v>0</v>
      </c>
      <c r="G720" s="6">
        <v>0</v>
      </c>
      <c r="H720" s="2">
        <v>0</v>
      </c>
      <c r="I720" s="2">
        <v>0</v>
      </c>
      <c r="J720" s="116"/>
      <c r="K720" s="107"/>
    </row>
    <row r="721" spans="1:11" x14ac:dyDescent="0.25">
      <c r="A721" s="107"/>
      <c r="B721" s="110"/>
      <c r="C721" s="107"/>
      <c r="D721" s="104">
        <v>2022</v>
      </c>
      <c r="E721" s="2">
        <f t="shared" si="145"/>
        <v>0</v>
      </c>
      <c r="F721" s="6">
        <v>0</v>
      </c>
      <c r="G721" s="6">
        <v>0</v>
      </c>
      <c r="H721" s="2">
        <v>0</v>
      </c>
      <c r="I721" s="2">
        <v>0</v>
      </c>
      <c r="J721" s="116"/>
      <c r="K721" s="107"/>
    </row>
    <row r="722" spans="1:11" x14ac:dyDescent="0.25">
      <c r="A722" s="107"/>
      <c r="B722" s="110"/>
      <c r="C722" s="107"/>
      <c r="D722" s="104">
        <v>2023</v>
      </c>
      <c r="E722" s="2">
        <f t="shared" si="145"/>
        <v>0</v>
      </c>
      <c r="F722" s="2">
        <v>0</v>
      </c>
      <c r="G722" s="6">
        <v>0</v>
      </c>
      <c r="H722" s="2">
        <v>0</v>
      </c>
      <c r="I722" s="105">
        <v>0</v>
      </c>
      <c r="J722" s="116"/>
      <c r="K722" s="107"/>
    </row>
    <row r="723" spans="1:11" x14ac:dyDescent="0.25">
      <c r="A723" s="107"/>
      <c r="B723" s="110"/>
      <c r="C723" s="107"/>
      <c r="D723" s="104">
        <v>2024</v>
      </c>
      <c r="E723" s="2">
        <f t="shared" si="145"/>
        <v>0</v>
      </c>
      <c r="F723" s="2">
        <v>0</v>
      </c>
      <c r="G723" s="6">
        <v>0</v>
      </c>
      <c r="H723" s="2">
        <v>0</v>
      </c>
      <c r="I723" s="2">
        <v>0</v>
      </c>
      <c r="J723" s="116"/>
      <c r="K723" s="107"/>
    </row>
    <row r="724" spans="1:11" x14ac:dyDescent="0.25">
      <c r="A724" s="107"/>
      <c r="B724" s="110"/>
      <c r="C724" s="107"/>
      <c r="D724" s="104">
        <v>2025</v>
      </c>
      <c r="E724" s="2">
        <f t="shared" si="145"/>
        <v>208450</v>
      </c>
      <c r="F724" s="2">
        <v>208450</v>
      </c>
      <c r="G724" s="6">
        <v>0</v>
      </c>
      <c r="H724" s="2">
        <v>0</v>
      </c>
      <c r="I724" s="2">
        <v>0</v>
      </c>
      <c r="J724" s="116"/>
      <c r="K724" s="107"/>
    </row>
    <row r="725" spans="1:11" x14ac:dyDescent="0.25">
      <c r="A725" s="108"/>
      <c r="B725" s="111"/>
      <c r="C725" s="108"/>
      <c r="D725" s="104">
        <v>2026</v>
      </c>
      <c r="E725" s="2">
        <f t="shared" si="145"/>
        <v>0</v>
      </c>
      <c r="F725" s="2">
        <v>0</v>
      </c>
      <c r="G725" s="6">
        <v>0</v>
      </c>
      <c r="H725" s="2">
        <v>0</v>
      </c>
      <c r="I725" s="2">
        <v>0</v>
      </c>
      <c r="J725" s="117"/>
      <c r="K725" s="108"/>
    </row>
    <row r="726" spans="1:11" x14ac:dyDescent="0.25">
      <c r="A726" s="106" t="s">
        <v>445</v>
      </c>
      <c r="B726" s="109" t="s">
        <v>453</v>
      </c>
      <c r="C726" s="106">
        <v>2025</v>
      </c>
      <c r="D726" s="20" t="s">
        <v>0</v>
      </c>
      <c r="E726" s="4">
        <f t="shared" si="145"/>
        <v>53096.71</v>
      </c>
      <c r="F726" s="4">
        <f>SUM(F727:F732)</f>
        <v>53096.71</v>
      </c>
      <c r="G726" s="4">
        <f>SUM(G727:G732)</f>
        <v>0</v>
      </c>
      <c r="H726" s="4">
        <f>SUM(H727:H732)</f>
        <v>0</v>
      </c>
      <c r="I726" s="4">
        <f>SUM(I727:I732)</f>
        <v>0</v>
      </c>
      <c r="J726" s="112" t="s">
        <v>454</v>
      </c>
      <c r="K726" s="106" t="s">
        <v>13</v>
      </c>
    </row>
    <row r="727" spans="1:11" x14ac:dyDescent="0.25">
      <c r="A727" s="107"/>
      <c r="B727" s="110"/>
      <c r="C727" s="107"/>
      <c r="D727" s="104">
        <v>2021</v>
      </c>
      <c r="E727" s="2">
        <f t="shared" si="145"/>
        <v>0</v>
      </c>
      <c r="F727" s="6">
        <v>0</v>
      </c>
      <c r="G727" s="6">
        <v>0</v>
      </c>
      <c r="H727" s="2">
        <v>0</v>
      </c>
      <c r="I727" s="2">
        <v>0</v>
      </c>
      <c r="J727" s="113"/>
      <c r="K727" s="107"/>
    </row>
    <row r="728" spans="1:11" x14ac:dyDescent="0.25">
      <c r="A728" s="107"/>
      <c r="B728" s="110"/>
      <c r="C728" s="107"/>
      <c r="D728" s="104">
        <v>2022</v>
      </c>
      <c r="E728" s="2">
        <f t="shared" si="145"/>
        <v>0</v>
      </c>
      <c r="F728" s="6">
        <v>0</v>
      </c>
      <c r="G728" s="6">
        <v>0</v>
      </c>
      <c r="H728" s="2">
        <v>0</v>
      </c>
      <c r="I728" s="2">
        <v>0</v>
      </c>
      <c r="J728" s="113"/>
      <c r="K728" s="107"/>
    </row>
    <row r="729" spans="1:11" x14ac:dyDescent="0.25">
      <c r="A729" s="107"/>
      <c r="B729" s="110"/>
      <c r="C729" s="107"/>
      <c r="D729" s="104">
        <v>2023</v>
      </c>
      <c r="E729" s="2">
        <f t="shared" si="145"/>
        <v>0</v>
      </c>
      <c r="F729" s="2">
        <v>0</v>
      </c>
      <c r="G729" s="6">
        <v>0</v>
      </c>
      <c r="H729" s="2">
        <v>0</v>
      </c>
      <c r="I729" s="105">
        <v>0</v>
      </c>
      <c r="J729" s="113"/>
      <c r="K729" s="107"/>
    </row>
    <row r="730" spans="1:11" x14ac:dyDescent="0.25">
      <c r="A730" s="107"/>
      <c r="B730" s="110"/>
      <c r="C730" s="107"/>
      <c r="D730" s="104">
        <v>2024</v>
      </c>
      <c r="E730" s="2">
        <f t="shared" si="145"/>
        <v>0</v>
      </c>
      <c r="F730" s="2">
        <v>0</v>
      </c>
      <c r="G730" s="6">
        <v>0</v>
      </c>
      <c r="H730" s="2">
        <v>0</v>
      </c>
      <c r="I730" s="2">
        <v>0</v>
      </c>
      <c r="J730" s="113"/>
      <c r="K730" s="107"/>
    </row>
    <row r="731" spans="1:11" x14ac:dyDescent="0.25">
      <c r="A731" s="107"/>
      <c r="B731" s="110"/>
      <c r="C731" s="107"/>
      <c r="D731" s="104">
        <v>2025</v>
      </c>
      <c r="E731" s="2">
        <f t="shared" si="145"/>
        <v>53096.71</v>
      </c>
      <c r="F731" s="2">
        <v>53096.71</v>
      </c>
      <c r="G731" s="6">
        <v>0</v>
      </c>
      <c r="H731" s="2">
        <v>0</v>
      </c>
      <c r="I731" s="2">
        <v>0</v>
      </c>
      <c r="J731" s="113"/>
      <c r="K731" s="107"/>
    </row>
    <row r="732" spans="1:11" x14ac:dyDescent="0.25">
      <c r="A732" s="108"/>
      <c r="B732" s="111"/>
      <c r="C732" s="108"/>
      <c r="D732" s="104">
        <v>2026</v>
      </c>
      <c r="E732" s="2">
        <f t="shared" si="145"/>
        <v>0</v>
      </c>
      <c r="F732" s="2">
        <v>0</v>
      </c>
      <c r="G732" s="6">
        <v>0</v>
      </c>
      <c r="H732" s="2">
        <v>0</v>
      </c>
      <c r="I732" s="2">
        <v>0</v>
      </c>
      <c r="J732" s="114"/>
      <c r="K732" s="108"/>
    </row>
    <row r="733" spans="1:11" x14ac:dyDescent="0.25">
      <c r="A733" s="181" t="s">
        <v>147</v>
      </c>
      <c r="B733" s="184" t="s">
        <v>148</v>
      </c>
      <c r="C733" s="181" t="s">
        <v>50</v>
      </c>
      <c r="D733" s="37" t="s">
        <v>0</v>
      </c>
      <c r="E733" s="38">
        <f t="shared" si="136"/>
        <v>693632.19676999992</v>
      </c>
      <c r="F733" s="38">
        <f>SUM(F734:F739)</f>
        <v>144857.45777000001</v>
      </c>
      <c r="G733" s="38">
        <f>SUM(G734:G739)</f>
        <v>522773.41899999999</v>
      </c>
      <c r="H733" s="38">
        <f>SUM(H734:H739)</f>
        <v>26001.32</v>
      </c>
      <c r="I733" s="38">
        <f>SUM(I734:I739)</f>
        <v>0</v>
      </c>
      <c r="J733" s="186" t="s">
        <v>373</v>
      </c>
      <c r="K733" s="181" t="s">
        <v>255</v>
      </c>
    </row>
    <row r="734" spans="1:11" x14ac:dyDescent="0.25">
      <c r="A734" s="182"/>
      <c r="B734" s="185"/>
      <c r="C734" s="182"/>
      <c r="D734" s="39">
        <v>2021</v>
      </c>
      <c r="E734" s="40">
        <f t="shared" si="136"/>
        <v>332653.66713000002</v>
      </c>
      <c r="F734" s="40">
        <f>F741+F748+F755+F762+F769+F776+F783</f>
        <v>123198.74713</v>
      </c>
      <c r="G734" s="40">
        <f>G741+G748+G755+G762+G769+G776+G783</f>
        <v>183453.6</v>
      </c>
      <c r="H734" s="40">
        <f>H741+H748+H755+H762+H769+H776+H783</f>
        <v>26001.32</v>
      </c>
      <c r="I734" s="40">
        <f>I741+I748+I755+I762+I769+I776+I783</f>
        <v>0</v>
      </c>
      <c r="J734" s="187"/>
      <c r="K734" s="182"/>
    </row>
    <row r="735" spans="1:11" x14ac:dyDescent="0.25">
      <c r="A735" s="182"/>
      <c r="B735" s="185"/>
      <c r="C735" s="182"/>
      <c r="D735" s="39">
        <v>2022</v>
      </c>
      <c r="E735" s="40">
        <f t="shared" si="136"/>
        <v>262404.69984999998</v>
      </c>
      <c r="F735" s="40">
        <f t="shared" ref="F735:I739" si="146">F742+F749+F756+F763+F770+F777+F784</f>
        <v>15744.280849999999</v>
      </c>
      <c r="G735" s="40">
        <f t="shared" si="146"/>
        <v>246660.41899999999</v>
      </c>
      <c r="H735" s="40">
        <f t="shared" si="146"/>
        <v>0</v>
      </c>
      <c r="I735" s="40">
        <f t="shared" si="146"/>
        <v>0</v>
      </c>
      <c r="J735" s="187"/>
      <c r="K735" s="182"/>
    </row>
    <row r="736" spans="1:11" x14ac:dyDescent="0.25">
      <c r="A736" s="182"/>
      <c r="B736" s="185"/>
      <c r="C736" s="182"/>
      <c r="D736" s="39">
        <v>2023</v>
      </c>
      <c r="E736" s="40">
        <f t="shared" si="136"/>
        <v>38373.936170000001</v>
      </c>
      <c r="F736" s="40">
        <f t="shared" si="146"/>
        <v>2302.4361699999999</v>
      </c>
      <c r="G736" s="40">
        <f t="shared" si="146"/>
        <v>36071.5</v>
      </c>
      <c r="H736" s="40">
        <f t="shared" si="146"/>
        <v>0</v>
      </c>
      <c r="I736" s="40">
        <f t="shared" si="146"/>
        <v>0</v>
      </c>
      <c r="J736" s="187"/>
      <c r="K736" s="182"/>
    </row>
    <row r="737" spans="1:11" x14ac:dyDescent="0.25">
      <c r="A737" s="182"/>
      <c r="B737" s="185"/>
      <c r="C737" s="182"/>
      <c r="D737" s="39">
        <v>2024</v>
      </c>
      <c r="E737" s="40">
        <f t="shared" si="136"/>
        <v>60199.893620000003</v>
      </c>
      <c r="F737" s="40">
        <f t="shared" si="146"/>
        <v>3611.9936200000002</v>
      </c>
      <c r="G737" s="40">
        <f t="shared" si="146"/>
        <v>56587.9</v>
      </c>
      <c r="H737" s="40">
        <f t="shared" si="146"/>
        <v>0</v>
      </c>
      <c r="I737" s="40">
        <f t="shared" si="146"/>
        <v>0</v>
      </c>
      <c r="J737" s="187"/>
      <c r="K737" s="182"/>
    </row>
    <row r="738" spans="1:11" x14ac:dyDescent="0.25">
      <c r="A738" s="182"/>
      <c r="B738" s="185"/>
      <c r="C738" s="182"/>
      <c r="D738" s="39">
        <v>2025</v>
      </c>
      <c r="E738" s="40">
        <f t="shared" si="136"/>
        <v>0</v>
      </c>
      <c r="F738" s="40">
        <f t="shared" si="146"/>
        <v>0</v>
      </c>
      <c r="G738" s="40">
        <f t="shared" si="146"/>
        <v>0</v>
      </c>
      <c r="H738" s="40">
        <f t="shared" si="146"/>
        <v>0</v>
      </c>
      <c r="I738" s="40">
        <f t="shared" si="146"/>
        <v>0</v>
      </c>
      <c r="J738" s="187"/>
      <c r="K738" s="182"/>
    </row>
    <row r="739" spans="1:11" ht="72" customHeight="1" x14ac:dyDescent="0.25">
      <c r="A739" s="183"/>
      <c r="B739" s="134"/>
      <c r="C739" s="183"/>
      <c r="D739" s="64">
        <v>2026</v>
      </c>
      <c r="E739" s="40">
        <f t="shared" si="136"/>
        <v>0</v>
      </c>
      <c r="F739" s="40">
        <f t="shared" si="146"/>
        <v>0</v>
      </c>
      <c r="G739" s="40">
        <f t="shared" si="146"/>
        <v>0</v>
      </c>
      <c r="H739" s="40">
        <f t="shared" si="146"/>
        <v>0</v>
      </c>
      <c r="I739" s="40">
        <f t="shared" si="146"/>
        <v>0</v>
      </c>
      <c r="J739" s="188"/>
      <c r="K739" s="183"/>
    </row>
    <row r="740" spans="1:11" x14ac:dyDescent="0.25">
      <c r="A740" s="163" t="s">
        <v>149</v>
      </c>
      <c r="B740" s="166" t="s">
        <v>150</v>
      </c>
      <c r="C740" s="163">
        <v>2021</v>
      </c>
      <c r="D740" s="34" t="s">
        <v>0</v>
      </c>
      <c r="E740" s="22">
        <f t="shared" si="136"/>
        <v>332653.66713000002</v>
      </c>
      <c r="F740" s="22">
        <f>SUM(F741:F746)</f>
        <v>123198.74713</v>
      </c>
      <c r="G740" s="22">
        <f>SUM(G741:G746)</f>
        <v>183453.6</v>
      </c>
      <c r="H740" s="22">
        <f>SUM(H741:H746)</f>
        <v>26001.32</v>
      </c>
      <c r="I740" s="22">
        <f>SUM(I741:I746)</f>
        <v>0</v>
      </c>
      <c r="J740" s="166" t="s">
        <v>258</v>
      </c>
      <c r="K740" s="163" t="s">
        <v>257</v>
      </c>
    </row>
    <row r="741" spans="1:11" x14ac:dyDescent="0.25">
      <c r="A741" s="164"/>
      <c r="B741" s="167"/>
      <c r="C741" s="164"/>
      <c r="D741" s="35">
        <v>2021</v>
      </c>
      <c r="E741" s="24">
        <f t="shared" si="136"/>
        <v>332653.66713000002</v>
      </c>
      <c r="F741" s="24">
        <v>123198.74713</v>
      </c>
      <c r="G741" s="24">
        <v>183453.6</v>
      </c>
      <c r="H741" s="24">
        <v>26001.32</v>
      </c>
      <c r="I741" s="24">
        <v>0</v>
      </c>
      <c r="J741" s="167"/>
      <c r="K741" s="164"/>
    </row>
    <row r="742" spans="1:11" x14ac:dyDescent="0.25">
      <c r="A742" s="164"/>
      <c r="B742" s="167"/>
      <c r="C742" s="164"/>
      <c r="D742" s="35">
        <v>2022</v>
      </c>
      <c r="E742" s="24">
        <f t="shared" ref="E742:E747" si="147">SUM(F742:I742)</f>
        <v>0</v>
      </c>
      <c r="F742" s="24">
        <v>0</v>
      </c>
      <c r="G742" s="24">
        <v>0</v>
      </c>
      <c r="H742" s="24">
        <v>0</v>
      </c>
      <c r="I742" s="24">
        <v>0</v>
      </c>
      <c r="J742" s="167"/>
      <c r="K742" s="164"/>
    </row>
    <row r="743" spans="1:11" x14ac:dyDescent="0.25">
      <c r="A743" s="164"/>
      <c r="B743" s="167"/>
      <c r="C743" s="164"/>
      <c r="D743" s="35">
        <v>2023</v>
      </c>
      <c r="E743" s="24">
        <f t="shared" si="147"/>
        <v>0</v>
      </c>
      <c r="F743" s="24">
        <v>0</v>
      </c>
      <c r="G743" s="24">
        <v>0</v>
      </c>
      <c r="H743" s="24">
        <v>0</v>
      </c>
      <c r="I743" s="24">
        <v>0</v>
      </c>
      <c r="J743" s="167"/>
      <c r="K743" s="164"/>
    </row>
    <row r="744" spans="1:11" x14ac:dyDescent="0.25">
      <c r="A744" s="164"/>
      <c r="B744" s="167"/>
      <c r="C744" s="164"/>
      <c r="D744" s="35">
        <v>2024</v>
      </c>
      <c r="E744" s="24">
        <f t="shared" si="147"/>
        <v>0</v>
      </c>
      <c r="F744" s="24">
        <v>0</v>
      </c>
      <c r="G744" s="24">
        <v>0</v>
      </c>
      <c r="H744" s="24">
        <v>0</v>
      </c>
      <c r="I744" s="24">
        <v>0</v>
      </c>
      <c r="J744" s="167"/>
      <c r="K744" s="164"/>
    </row>
    <row r="745" spans="1:11" x14ac:dyDescent="0.25">
      <c r="A745" s="164"/>
      <c r="B745" s="167"/>
      <c r="C745" s="164"/>
      <c r="D745" s="35">
        <v>2025</v>
      </c>
      <c r="E745" s="24">
        <f t="shared" si="147"/>
        <v>0</v>
      </c>
      <c r="F745" s="24">
        <v>0</v>
      </c>
      <c r="G745" s="24">
        <v>0</v>
      </c>
      <c r="H745" s="24">
        <v>0</v>
      </c>
      <c r="I745" s="24">
        <v>0</v>
      </c>
      <c r="J745" s="167"/>
      <c r="K745" s="164"/>
    </row>
    <row r="746" spans="1:11" x14ac:dyDescent="0.25">
      <c r="A746" s="165"/>
      <c r="B746" s="134"/>
      <c r="C746" s="165"/>
      <c r="D746" s="63">
        <v>2026</v>
      </c>
      <c r="E746" s="24">
        <f t="shared" si="147"/>
        <v>0</v>
      </c>
      <c r="F746" s="24">
        <v>0</v>
      </c>
      <c r="G746" s="24">
        <v>0</v>
      </c>
      <c r="H746" s="24">
        <v>0</v>
      </c>
      <c r="I746" s="24">
        <v>0</v>
      </c>
      <c r="J746" s="134"/>
      <c r="K746" s="165"/>
    </row>
    <row r="747" spans="1:11" x14ac:dyDescent="0.25">
      <c r="A747" s="163" t="s">
        <v>151</v>
      </c>
      <c r="B747" s="166" t="s">
        <v>322</v>
      </c>
      <c r="C747" s="163">
        <v>2022</v>
      </c>
      <c r="D747" s="34" t="s">
        <v>0</v>
      </c>
      <c r="E747" s="22">
        <f t="shared" si="147"/>
        <v>106382.97872</v>
      </c>
      <c r="F747" s="22">
        <f>SUM(F748:F753)</f>
        <v>6382.9787200000001</v>
      </c>
      <c r="G747" s="22">
        <f>SUM(G748:G753)</f>
        <v>100000</v>
      </c>
      <c r="H747" s="22">
        <f>SUM(H748:H753)</f>
        <v>0</v>
      </c>
      <c r="I747" s="22">
        <f>SUM(I748:I753)</f>
        <v>0</v>
      </c>
      <c r="J747" s="166" t="s">
        <v>281</v>
      </c>
      <c r="K747" s="163" t="s">
        <v>260</v>
      </c>
    </row>
    <row r="748" spans="1:11" x14ac:dyDescent="0.25">
      <c r="A748" s="164"/>
      <c r="B748" s="167"/>
      <c r="C748" s="164"/>
      <c r="D748" s="35">
        <v>2021</v>
      </c>
      <c r="E748" s="24">
        <f>SUM(F748:I748)</f>
        <v>0</v>
      </c>
      <c r="F748" s="24">
        <v>0</v>
      </c>
      <c r="G748" s="24">
        <v>0</v>
      </c>
      <c r="H748" s="24">
        <v>0</v>
      </c>
      <c r="I748" s="24">
        <v>0</v>
      </c>
      <c r="J748" s="167"/>
      <c r="K748" s="164"/>
    </row>
    <row r="749" spans="1:11" x14ac:dyDescent="0.25">
      <c r="A749" s="164"/>
      <c r="B749" s="167"/>
      <c r="C749" s="164"/>
      <c r="D749" s="35">
        <v>2022</v>
      </c>
      <c r="E749" s="24">
        <f t="shared" ref="E749:E754" si="148">SUM(F749:I749)</f>
        <v>106382.97872</v>
      </c>
      <c r="F749" s="24">
        <v>6382.9787200000001</v>
      </c>
      <c r="G749" s="24">
        <v>100000</v>
      </c>
      <c r="H749" s="24">
        <v>0</v>
      </c>
      <c r="I749" s="24">
        <v>0</v>
      </c>
      <c r="J749" s="167"/>
      <c r="K749" s="164"/>
    </row>
    <row r="750" spans="1:11" x14ac:dyDescent="0.25">
      <c r="A750" s="164"/>
      <c r="B750" s="167"/>
      <c r="C750" s="164"/>
      <c r="D750" s="35">
        <v>2023</v>
      </c>
      <c r="E750" s="24">
        <f t="shared" si="148"/>
        <v>0</v>
      </c>
      <c r="F750" s="24">
        <v>0</v>
      </c>
      <c r="G750" s="24">
        <v>0</v>
      </c>
      <c r="H750" s="24">
        <v>0</v>
      </c>
      <c r="I750" s="24">
        <v>0</v>
      </c>
      <c r="J750" s="167"/>
      <c r="K750" s="164"/>
    </row>
    <row r="751" spans="1:11" x14ac:dyDescent="0.25">
      <c r="A751" s="164"/>
      <c r="B751" s="167"/>
      <c r="C751" s="164"/>
      <c r="D751" s="35">
        <v>2024</v>
      </c>
      <c r="E751" s="24">
        <f t="shared" si="148"/>
        <v>0</v>
      </c>
      <c r="F751" s="24">
        <v>0</v>
      </c>
      <c r="G751" s="24">
        <v>0</v>
      </c>
      <c r="H751" s="24">
        <v>0</v>
      </c>
      <c r="I751" s="24">
        <v>0</v>
      </c>
      <c r="J751" s="167"/>
      <c r="K751" s="164"/>
    </row>
    <row r="752" spans="1:11" x14ac:dyDescent="0.25">
      <c r="A752" s="164"/>
      <c r="B752" s="167"/>
      <c r="C752" s="164"/>
      <c r="D752" s="35">
        <v>2025</v>
      </c>
      <c r="E752" s="24">
        <f t="shared" si="148"/>
        <v>0</v>
      </c>
      <c r="F752" s="24">
        <v>0</v>
      </c>
      <c r="G752" s="24">
        <v>0</v>
      </c>
      <c r="H752" s="24">
        <v>0</v>
      </c>
      <c r="I752" s="24">
        <v>0</v>
      </c>
      <c r="J752" s="167"/>
      <c r="K752" s="164"/>
    </row>
    <row r="753" spans="1:11" x14ac:dyDescent="0.25">
      <c r="A753" s="165"/>
      <c r="B753" s="134"/>
      <c r="C753" s="165"/>
      <c r="D753" s="63">
        <v>2026</v>
      </c>
      <c r="E753" s="24">
        <f t="shared" si="148"/>
        <v>0</v>
      </c>
      <c r="F753" s="24">
        <v>0</v>
      </c>
      <c r="G753" s="24">
        <v>0</v>
      </c>
      <c r="H753" s="24">
        <v>0</v>
      </c>
      <c r="I753" s="24">
        <v>0</v>
      </c>
      <c r="J753" s="134"/>
      <c r="K753" s="165"/>
    </row>
    <row r="754" spans="1:11" x14ac:dyDescent="0.25">
      <c r="A754" s="163" t="s">
        <v>152</v>
      </c>
      <c r="B754" s="166" t="s">
        <v>153</v>
      </c>
      <c r="C754" s="163">
        <v>2022</v>
      </c>
      <c r="D754" s="47" t="s">
        <v>0</v>
      </c>
      <c r="E754" s="22">
        <f t="shared" si="148"/>
        <v>42824.806230000002</v>
      </c>
      <c r="F754" s="22">
        <f>SUM(F755:F760)</f>
        <v>2569.4872300000002</v>
      </c>
      <c r="G754" s="22">
        <f>SUM(G755:G760)</f>
        <v>40255.319000000003</v>
      </c>
      <c r="H754" s="22">
        <f>SUM(H755:H760)</f>
        <v>0</v>
      </c>
      <c r="I754" s="22">
        <f>SUM(I755:I760)</f>
        <v>0</v>
      </c>
      <c r="J754" s="166" t="s">
        <v>261</v>
      </c>
      <c r="K754" s="163" t="s">
        <v>260</v>
      </c>
    </row>
    <row r="755" spans="1:11" x14ac:dyDescent="0.25">
      <c r="A755" s="164"/>
      <c r="B755" s="167"/>
      <c r="C755" s="164"/>
      <c r="D755" s="46">
        <v>2021</v>
      </c>
      <c r="E755" s="24">
        <f>SUM(F755:I755)</f>
        <v>0</v>
      </c>
      <c r="F755" s="24">
        <v>0</v>
      </c>
      <c r="G755" s="24">
        <v>0</v>
      </c>
      <c r="H755" s="24">
        <v>0</v>
      </c>
      <c r="I755" s="24">
        <v>0</v>
      </c>
      <c r="J755" s="167"/>
      <c r="K755" s="164"/>
    </row>
    <row r="756" spans="1:11" x14ac:dyDescent="0.25">
      <c r="A756" s="164"/>
      <c r="B756" s="167"/>
      <c r="C756" s="164"/>
      <c r="D756" s="46">
        <v>2022</v>
      </c>
      <c r="E756" s="24">
        <f t="shared" ref="E756:E761" si="149">SUM(F756:I756)</f>
        <v>42824.806230000002</v>
      </c>
      <c r="F756" s="24">
        <f>2744.68085-175.19362</f>
        <v>2569.4872300000002</v>
      </c>
      <c r="G756" s="24">
        <v>40255.319000000003</v>
      </c>
      <c r="H756" s="24">
        <v>0</v>
      </c>
      <c r="I756" s="24">
        <v>0</v>
      </c>
      <c r="J756" s="167"/>
      <c r="K756" s="164"/>
    </row>
    <row r="757" spans="1:11" x14ac:dyDescent="0.25">
      <c r="A757" s="164"/>
      <c r="B757" s="167"/>
      <c r="C757" s="164"/>
      <c r="D757" s="46">
        <v>2023</v>
      </c>
      <c r="E757" s="24">
        <f t="shared" si="149"/>
        <v>0</v>
      </c>
      <c r="F757" s="24">
        <v>0</v>
      </c>
      <c r="G757" s="24">
        <v>0</v>
      </c>
      <c r="H757" s="24">
        <v>0</v>
      </c>
      <c r="I757" s="24">
        <v>0</v>
      </c>
      <c r="J757" s="167"/>
      <c r="K757" s="164"/>
    </row>
    <row r="758" spans="1:11" x14ac:dyDescent="0.25">
      <c r="A758" s="164"/>
      <c r="B758" s="167"/>
      <c r="C758" s="164"/>
      <c r="D758" s="46">
        <v>2024</v>
      </c>
      <c r="E758" s="24">
        <f t="shared" si="149"/>
        <v>0</v>
      </c>
      <c r="F758" s="24">
        <v>0</v>
      </c>
      <c r="G758" s="24">
        <v>0</v>
      </c>
      <c r="H758" s="24">
        <v>0</v>
      </c>
      <c r="I758" s="24">
        <v>0</v>
      </c>
      <c r="J758" s="167"/>
      <c r="K758" s="164"/>
    </row>
    <row r="759" spans="1:11" x14ac:dyDescent="0.25">
      <c r="A759" s="164"/>
      <c r="B759" s="167"/>
      <c r="C759" s="164"/>
      <c r="D759" s="46">
        <v>2025</v>
      </c>
      <c r="E759" s="24">
        <f t="shared" si="149"/>
        <v>0</v>
      </c>
      <c r="F759" s="24">
        <v>0</v>
      </c>
      <c r="G759" s="24">
        <v>0</v>
      </c>
      <c r="H759" s="24">
        <v>0</v>
      </c>
      <c r="I759" s="24">
        <v>0</v>
      </c>
      <c r="J759" s="167"/>
      <c r="K759" s="164"/>
    </row>
    <row r="760" spans="1:11" x14ac:dyDescent="0.25">
      <c r="A760" s="165"/>
      <c r="B760" s="134"/>
      <c r="C760" s="165"/>
      <c r="D760" s="63">
        <v>2026</v>
      </c>
      <c r="E760" s="24">
        <f t="shared" si="149"/>
        <v>0</v>
      </c>
      <c r="F760" s="24">
        <v>0</v>
      </c>
      <c r="G760" s="24">
        <v>0</v>
      </c>
      <c r="H760" s="24">
        <v>0</v>
      </c>
      <c r="I760" s="24">
        <v>0</v>
      </c>
      <c r="J760" s="134"/>
      <c r="K760" s="165"/>
    </row>
    <row r="761" spans="1:11" x14ac:dyDescent="0.25">
      <c r="A761" s="163" t="s">
        <v>154</v>
      </c>
      <c r="B761" s="166" t="s">
        <v>155</v>
      </c>
      <c r="C761" s="163" t="s">
        <v>14</v>
      </c>
      <c r="D761" s="34" t="s">
        <v>0</v>
      </c>
      <c r="E761" s="22">
        <f t="shared" si="149"/>
        <v>43892.446810000001</v>
      </c>
      <c r="F761" s="22">
        <f>SUM(F762:F767)</f>
        <v>2633.5468099999998</v>
      </c>
      <c r="G761" s="22">
        <f>SUM(G762:G767)</f>
        <v>41258.9</v>
      </c>
      <c r="H761" s="22">
        <f>SUM(H762:H767)</f>
        <v>0</v>
      </c>
      <c r="I761" s="22">
        <f>SUM(I762:I767)</f>
        <v>0</v>
      </c>
      <c r="J761" s="166" t="s">
        <v>286</v>
      </c>
      <c r="K761" s="163" t="s">
        <v>260</v>
      </c>
    </row>
    <row r="762" spans="1:11" x14ac:dyDescent="0.25">
      <c r="A762" s="164"/>
      <c r="B762" s="167"/>
      <c r="C762" s="164"/>
      <c r="D762" s="35">
        <v>2021</v>
      </c>
      <c r="E762" s="24">
        <f>SUM(F762:I762)</f>
        <v>0</v>
      </c>
      <c r="F762" s="24">
        <v>0</v>
      </c>
      <c r="G762" s="24">
        <v>0</v>
      </c>
      <c r="H762" s="24">
        <v>0</v>
      </c>
      <c r="I762" s="24">
        <v>0</v>
      </c>
      <c r="J762" s="167"/>
      <c r="K762" s="164"/>
    </row>
    <row r="763" spans="1:11" x14ac:dyDescent="0.25">
      <c r="A763" s="164"/>
      <c r="B763" s="167"/>
      <c r="C763" s="164"/>
      <c r="D763" s="35">
        <v>2022</v>
      </c>
      <c r="E763" s="24">
        <f t="shared" ref="E763:E768" si="150">SUM(F763:I763)</f>
        <v>19918.51064</v>
      </c>
      <c r="F763" s="24">
        <f>1276.59574-81.4851</f>
        <v>1195.1106399999999</v>
      </c>
      <c r="G763" s="24">
        <v>18723.400000000001</v>
      </c>
      <c r="H763" s="24">
        <v>0</v>
      </c>
      <c r="I763" s="24">
        <v>0</v>
      </c>
      <c r="J763" s="167"/>
      <c r="K763" s="164"/>
    </row>
    <row r="764" spans="1:11" x14ac:dyDescent="0.25">
      <c r="A764" s="164"/>
      <c r="B764" s="167"/>
      <c r="C764" s="164"/>
      <c r="D764" s="35">
        <v>2023</v>
      </c>
      <c r="E764" s="24">
        <f t="shared" si="150"/>
        <v>23973.936170000001</v>
      </c>
      <c r="F764" s="24">
        <v>1438.4361699999999</v>
      </c>
      <c r="G764" s="24">
        <v>22535.5</v>
      </c>
      <c r="H764" s="24">
        <v>0</v>
      </c>
      <c r="I764" s="24">
        <v>0</v>
      </c>
      <c r="J764" s="167"/>
      <c r="K764" s="164"/>
    </row>
    <row r="765" spans="1:11" x14ac:dyDescent="0.25">
      <c r="A765" s="164"/>
      <c r="B765" s="167"/>
      <c r="C765" s="164"/>
      <c r="D765" s="35">
        <v>2024</v>
      </c>
      <c r="E765" s="24">
        <f t="shared" si="150"/>
        <v>0</v>
      </c>
      <c r="F765" s="24">
        <v>0</v>
      </c>
      <c r="G765" s="24">
        <v>0</v>
      </c>
      <c r="H765" s="24">
        <v>0</v>
      </c>
      <c r="I765" s="24">
        <v>0</v>
      </c>
      <c r="J765" s="167"/>
      <c r="K765" s="164"/>
    </row>
    <row r="766" spans="1:11" x14ac:dyDescent="0.25">
      <c r="A766" s="164"/>
      <c r="B766" s="167"/>
      <c r="C766" s="164"/>
      <c r="D766" s="35">
        <v>2025</v>
      </c>
      <c r="E766" s="24">
        <f t="shared" si="150"/>
        <v>0</v>
      </c>
      <c r="F766" s="24">
        <v>0</v>
      </c>
      <c r="G766" s="24">
        <v>0</v>
      </c>
      <c r="H766" s="24">
        <v>0</v>
      </c>
      <c r="I766" s="24">
        <v>0</v>
      </c>
      <c r="J766" s="167"/>
      <c r="K766" s="164"/>
    </row>
    <row r="767" spans="1:11" x14ac:dyDescent="0.25">
      <c r="A767" s="165"/>
      <c r="B767" s="134"/>
      <c r="C767" s="165"/>
      <c r="D767" s="63">
        <v>2026</v>
      </c>
      <c r="E767" s="24">
        <f t="shared" si="150"/>
        <v>0</v>
      </c>
      <c r="F767" s="24">
        <v>0</v>
      </c>
      <c r="G767" s="24">
        <v>0</v>
      </c>
      <c r="H767" s="24">
        <v>0</v>
      </c>
      <c r="I767" s="24">
        <v>0</v>
      </c>
      <c r="J767" s="134"/>
      <c r="K767" s="165"/>
    </row>
    <row r="768" spans="1:11" x14ac:dyDescent="0.25">
      <c r="A768" s="163" t="s">
        <v>156</v>
      </c>
      <c r="B768" s="166" t="s">
        <v>157</v>
      </c>
      <c r="C768" s="163">
        <v>2022</v>
      </c>
      <c r="D768" s="47" t="s">
        <v>0</v>
      </c>
      <c r="E768" s="22">
        <f t="shared" si="150"/>
        <v>93278.404259999996</v>
      </c>
      <c r="F768" s="22">
        <f>SUM(F769:F774)</f>
        <v>5596.7042599999995</v>
      </c>
      <c r="G768" s="22">
        <f>SUM(G769:G774)</f>
        <v>87681.7</v>
      </c>
      <c r="H768" s="22">
        <f>SUM(H769:H774)</f>
        <v>0</v>
      </c>
      <c r="I768" s="22">
        <f>SUM(I769:I774)</f>
        <v>0</v>
      </c>
      <c r="J768" s="166" t="s">
        <v>262</v>
      </c>
      <c r="K768" s="163" t="s">
        <v>260</v>
      </c>
    </row>
    <row r="769" spans="1:11" x14ac:dyDescent="0.25">
      <c r="A769" s="164"/>
      <c r="B769" s="167"/>
      <c r="C769" s="164"/>
      <c r="D769" s="46">
        <v>2021</v>
      </c>
      <c r="E769" s="24">
        <f t="shared" ref="E769:E776" si="151">SUM(F769:I769)</f>
        <v>0</v>
      </c>
      <c r="F769" s="24">
        <v>0</v>
      </c>
      <c r="G769" s="24">
        <v>0</v>
      </c>
      <c r="H769" s="24">
        <v>0</v>
      </c>
      <c r="I769" s="24">
        <v>0</v>
      </c>
      <c r="J769" s="167"/>
      <c r="K769" s="164"/>
    </row>
    <row r="770" spans="1:11" x14ac:dyDescent="0.25">
      <c r="A770" s="164"/>
      <c r="B770" s="167"/>
      <c r="C770" s="164"/>
      <c r="D770" s="46">
        <v>2022</v>
      </c>
      <c r="E770" s="24">
        <f t="shared" si="151"/>
        <v>93278.404259999996</v>
      </c>
      <c r="F770" s="24">
        <f>5978.72341-382.01915</f>
        <v>5596.7042599999995</v>
      </c>
      <c r="G770" s="24">
        <v>87681.7</v>
      </c>
      <c r="H770" s="24">
        <v>0</v>
      </c>
      <c r="I770" s="24">
        <v>0</v>
      </c>
      <c r="J770" s="167"/>
      <c r="K770" s="164"/>
    </row>
    <row r="771" spans="1:11" x14ac:dyDescent="0.25">
      <c r="A771" s="164"/>
      <c r="B771" s="167"/>
      <c r="C771" s="164"/>
      <c r="D771" s="46">
        <v>2023</v>
      </c>
      <c r="E771" s="24">
        <f t="shared" si="151"/>
        <v>0</v>
      </c>
      <c r="F771" s="24">
        <v>0</v>
      </c>
      <c r="G771" s="24">
        <v>0</v>
      </c>
      <c r="H771" s="24">
        <v>0</v>
      </c>
      <c r="I771" s="24">
        <v>0</v>
      </c>
      <c r="J771" s="167"/>
      <c r="K771" s="164"/>
    </row>
    <row r="772" spans="1:11" x14ac:dyDescent="0.25">
      <c r="A772" s="164"/>
      <c r="B772" s="167"/>
      <c r="C772" s="164"/>
      <c r="D772" s="46">
        <v>2024</v>
      </c>
      <c r="E772" s="24">
        <f t="shared" si="151"/>
        <v>0</v>
      </c>
      <c r="F772" s="24">
        <v>0</v>
      </c>
      <c r="G772" s="24">
        <v>0</v>
      </c>
      <c r="H772" s="24">
        <v>0</v>
      </c>
      <c r="I772" s="24">
        <v>0</v>
      </c>
      <c r="J772" s="167"/>
      <c r="K772" s="164"/>
    </row>
    <row r="773" spans="1:11" x14ac:dyDescent="0.25">
      <c r="A773" s="164"/>
      <c r="B773" s="167"/>
      <c r="C773" s="164"/>
      <c r="D773" s="46">
        <v>2025</v>
      </c>
      <c r="E773" s="24">
        <f t="shared" si="151"/>
        <v>0</v>
      </c>
      <c r="F773" s="24">
        <v>0</v>
      </c>
      <c r="G773" s="24">
        <v>0</v>
      </c>
      <c r="H773" s="24">
        <v>0</v>
      </c>
      <c r="I773" s="24">
        <v>0</v>
      </c>
      <c r="J773" s="167"/>
      <c r="K773" s="164"/>
    </row>
    <row r="774" spans="1:11" x14ac:dyDescent="0.25">
      <c r="A774" s="165"/>
      <c r="B774" s="134"/>
      <c r="C774" s="165"/>
      <c r="D774" s="63">
        <v>2026</v>
      </c>
      <c r="E774" s="24">
        <f t="shared" si="151"/>
        <v>0</v>
      </c>
      <c r="F774" s="24">
        <v>0</v>
      </c>
      <c r="G774" s="24">
        <v>0</v>
      </c>
      <c r="H774" s="24">
        <v>0</v>
      </c>
      <c r="I774" s="24">
        <v>0</v>
      </c>
      <c r="J774" s="134"/>
      <c r="K774" s="165"/>
    </row>
    <row r="775" spans="1:11" x14ac:dyDescent="0.25">
      <c r="A775" s="163" t="s">
        <v>327</v>
      </c>
      <c r="B775" s="166" t="s">
        <v>328</v>
      </c>
      <c r="C775" s="163" t="s">
        <v>107</v>
      </c>
      <c r="D775" s="70" t="s">
        <v>0</v>
      </c>
      <c r="E775" s="22">
        <f t="shared" si="151"/>
        <v>22000</v>
      </c>
      <c r="F775" s="22">
        <f>SUM(F776:F781)</f>
        <v>1320</v>
      </c>
      <c r="G775" s="22">
        <f>SUM(G776:G781)</f>
        <v>20680</v>
      </c>
      <c r="H775" s="22">
        <f>SUM(H776:H781)</f>
        <v>0</v>
      </c>
      <c r="I775" s="22">
        <f>SUM(I776:I781)</f>
        <v>0</v>
      </c>
      <c r="J775" s="166" t="s">
        <v>350</v>
      </c>
      <c r="K775" s="163" t="s">
        <v>260</v>
      </c>
    </row>
    <row r="776" spans="1:11" x14ac:dyDescent="0.25">
      <c r="A776" s="164"/>
      <c r="B776" s="167"/>
      <c r="C776" s="164"/>
      <c r="D776" s="69">
        <v>2021</v>
      </c>
      <c r="E776" s="24">
        <f t="shared" si="151"/>
        <v>0</v>
      </c>
      <c r="F776" s="24">
        <v>0</v>
      </c>
      <c r="G776" s="24">
        <v>0</v>
      </c>
      <c r="H776" s="24">
        <v>0</v>
      </c>
      <c r="I776" s="24">
        <v>0</v>
      </c>
      <c r="J776" s="167"/>
      <c r="K776" s="164"/>
    </row>
    <row r="777" spans="1:11" x14ac:dyDescent="0.25">
      <c r="A777" s="164"/>
      <c r="B777" s="167"/>
      <c r="C777" s="164"/>
      <c r="D777" s="69">
        <v>2022</v>
      </c>
      <c r="E777" s="24">
        <v>0</v>
      </c>
      <c r="F777" s="24">
        <v>0</v>
      </c>
      <c r="G777" s="24">
        <v>0</v>
      </c>
      <c r="H777" s="24">
        <v>0</v>
      </c>
      <c r="I777" s="24">
        <v>0</v>
      </c>
      <c r="J777" s="167"/>
      <c r="K777" s="164"/>
    </row>
    <row r="778" spans="1:11" x14ac:dyDescent="0.25">
      <c r="A778" s="164"/>
      <c r="B778" s="167"/>
      <c r="C778" s="164"/>
      <c r="D778" s="69">
        <v>2023</v>
      </c>
      <c r="E778" s="24">
        <f t="shared" ref="E778:E783" si="152">SUM(F778:I778)</f>
        <v>14400</v>
      </c>
      <c r="F778" s="71">
        <v>864</v>
      </c>
      <c r="G778" s="71">
        <v>13536</v>
      </c>
      <c r="H778" s="24">
        <v>0</v>
      </c>
      <c r="I778" s="24">
        <v>0</v>
      </c>
      <c r="J778" s="167"/>
      <c r="K778" s="164"/>
    </row>
    <row r="779" spans="1:11" x14ac:dyDescent="0.25">
      <c r="A779" s="164"/>
      <c r="B779" s="167"/>
      <c r="C779" s="164"/>
      <c r="D779" s="69">
        <v>2024</v>
      </c>
      <c r="E779" s="24">
        <f t="shared" si="152"/>
        <v>7600</v>
      </c>
      <c r="F779" s="24">
        <v>456</v>
      </c>
      <c r="G779" s="24">
        <v>7144</v>
      </c>
      <c r="H779" s="24">
        <v>0</v>
      </c>
      <c r="I779" s="24">
        <v>0</v>
      </c>
      <c r="J779" s="167"/>
      <c r="K779" s="164"/>
    </row>
    <row r="780" spans="1:11" x14ac:dyDescent="0.25">
      <c r="A780" s="164"/>
      <c r="B780" s="167"/>
      <c r="C780" s="164"/>
      <c r="D780" s="69">
        <v>2025</v>
      </c>
      <c r="E780" s="24">
        <f t="shared" si="152"/>
        <v>0</v>
      </c>
      <c r="F780" s="24">
        <v>0</v>
      </c>
      <c r="G780" s="24">
        <v>0</v>
      </c>
      <c r="H780" s="24">
        <v>0</v>
      </c>
      <c r="I780" s="24">
        <v>0</v>
      </c>
      <c r="J780" s="167"/>
      <c r="K780" s="164"/>
    </row>
    <row r="781" spans="1:11" x14ac:dyDescent="0.25">
      <c r="A781" s="165"/>
      <c r="B781" s="134"/>
      <c r="C781" s="165"/>
      <c r="D781" s="69">
        <v>2026</v>
      </c>
      <c r="E781" s="71">
        <f t="shared" si="152"/>
        <v>0</v>
      </c>
      <c r="F781" s="24">
        <v>0</v>
      </c>
      <c r="G781" s="24">
        <v>0</v>
      </c>
      <c r="H781" s="24">
        <v>0</v>
      </c>
      <c r="I781" s="24">
        <v>0</v>
      </c>
      <c r="J781" s="134"/>
      <c r="K781" s="165"/>
    </row>
    <row r="782" spans="1:11" x14ac:dyDescent="0.25">
      <c r="A782" s="163" t="s">
        <v>374</v>
      </c>
      <c r="B782" s="166" t="s">
        <v>380</v>
      </c>
      <c r="C782" s="163">
        <v>2024</v>
      </c>
      <c r="D782" s="70" t="s">
        <v>0</v>
      </c>
      <c r="E782" s="22">
        <f t="shared" si="152"/>
        <v>52599.893620000003</v>
      </c>
      <c r="F782" s="22">
        <f>SUM(F783:F788)</f>
        <v>3155.9936200000002</v>
      </c>
      <c r="G782" s="22">
        <f>SUM(G783:G788)</f>
        <v>49443.9</v>
      </c>
      <c r="H782" s="22">
        <f>SUM(H783:H788)</f>
        <v>0</v>
      </c>
      <c r="I782" s="22">
        <f>SUM(I783:I788)</f>
        <v>0</v>
      </c>
      <c r="J782" s="178" t="s">
        <v>417</v>
      </c>
      <c r="K782" s="163" t="s">
        <v>260</v>
      </c>
    </row>
    <row r="783" spans="1:11" x14ac:dyDescent="0.25">
      <c r="A783" s="164"/>
      <c r="B783" s="167"/>
      <c r="C783" s="164"/>
      <c r="D783" s="69">
        <v>2021</v>
      </c>
      <c r="E783" s="24">
        <f t="shared" si="152"/>
        <v>0</v>
      </c>
      <c r="F783" s="24">
        <v>0</v>
      </c>
      <c r="G783" s="24">
        <v>0</v>
      </c>
      <c r="H783" s="24">
        <v>0</v>
      </c>
      <c r="I783" s="24">
        <v>0</v>
      </c>
      <c r="J783" s="179"/>
      <c r="K783" s="164"/>
    </row>
    <row r="784" spans="1:11" x14ac:dyDescent="0.25">
      <c r="A784" s="164"/>
      <c r="B784" s="167"/>
      <c r="C784" s="164"/>
      <c r="D784" s="69">
        <v>2022</v>
      </c>
      <c r="E784" s="24">
        <v>0</v>
      </c>
      <c r="F784" s="24">
        <v>0</v>
      </c>
      <c r="G784" s="24">
        <v>0</v>
      </c>
      <c r="H784" s="24">
        <v>0</v>
      </c>
      <c r="I784" s="24">
        <v>0</v>
      </c>
      <c r="J784" s="179"/>
      <c r="K784" s="164"/>
    </row>
    <row r="785" spans="1:11" x14ac:dyDescent="0.25">
      <c r="A785" s="164"/>
      <c r="B785" s="167"/>
      <c r="C785" s="164"/>
      <c r="D785" s="69">
        <v>2023</v>
      </c>
      <c r="E785" s="24">
        <f t="shared" ref="E785:E790" si="153">SUM(F785:I785)</f>
        <v>0</v>
      </c>
      <c r="F785" s="24">
        <v>0</v>
      </c>
      <c r="G785" s="24">
        <v>0</v>
      </c>
      <c r="H785" s="24">
        <v>0</v>
      </c>
      <c r="I785" s="24">
        <v>0</v>
      </c>
      <c r="J785" s="179"/>
      <c r="K785" s="164"/>
    </row>
    <row r="786" spans="1:11" x14ac:dyDescent="0.25">
      <c r="A786" s="164"/>
      <c r="B786" s="167"/>
      <c r="C786" s="164"/>
      <c r="D786" s="69">
        <v>2024</v>
      </c>
      <c r="E786" s="24">
        <f t="shared" si="153"/>
        <v>52599.893620000003</v>
      </c>
      <c r="F786" s="71">
        <v>3155.9936200000002</v>
      </c>
      <c r="G786" s="71">
        <v>49443.9</v>
      </c>
      <c r="H786" s="24">
        <v>0</v>
      </c>
      <c r="I786" s="24">
        <v>0</v>
      </c>
      <c r="J786" s="179"/>
      <c r="K786" s="164"/>
    </row>
    <row r="787" spans="1:11" x14ac:dyDescent="0.25">
      <c r="A787" s="164"/>
      <c r="B787" s="167"/>
      <c r="C787" s="164"/>
      <c r="D787" s="69">
        <v>2025</v>
      </c>
      <c r="E787" s="24">
        <f t="shared" si="153"/>
        <v>0</v>
      </c>
      <c r="F787" s="24">
        <v>0</v>
      </c>
      <c r="G787" s="24">
        <v>0</v>
      </c>
      <c r="H787" s="24">
        <v>0</v>
      </c>
      <c r="I787" s="24">
        <v>0</v>
      </c>
      <c r="J787" s="179"/>
      <c r="K787" s="164"/>
    </row>
    <row r="788" spans="1:11" ht="30.75" customHeight="1" x14ac:dyDescent="0.25">
      <c r="A788" s="165"/>
      <c r="B788" s="177"/>
      <c r="C788" s="165"/>
      <c r="D788" s="69">
        <v>2026</v>
      </c>
      <c r="E788" s="24">
        <f t="shared" si="153"/>
        <v>0</v>
      </c>
      <c r="F788" s="24">
        <v>0</v>
      </c>
      <c r="G788" s="24">
        <v>0</v>
      </c>
      <c r="H788" s="24">
        <v>0</v>
      </c>
      <c r="I788" s="24">
        <v>0</v>
      </c>
      <c r="J788" s="180"/>
      <c r="K788" s="165"/>
    </row>
    <row r="789" spans="1:11" x14ac:dyDescent="0.25">
      <c r="A789" s="154" t="s">
        <v>158</v>
      </c>
      <c r="B789" s="157" t="s">
        <v>159</v>
      </c>
      <c r="C789" s="154" t="s">
        <v>325</v>
      </c>
      <c r="D789" s="25" t="s">
        <v>0</v>
      </c>
      <c r="E789" s="26">
        <f t="shared" si="153"/>
        <v>100594.15394999999</v>
      </c>
      <c r="F789" s="26">
        <f>SUM(F790:F795)</f>
        <v>100594.15394999999</v>
      </c>
      <c r="G789" s="26">
        <f>SUM(G790:G795)</f>
        <v>0</v>
      </c>
      <c r="H789" s="26">
        <f>SUM(H790:H795)</f>
        <v>0</v>
      </c>
      <c r="I789" s="26">
        <f>SUM(I790:I795)</f>
        <v>0</v>
      </c>
      <c r="J789" s="174"/>
      <c r="K789" s="154" t="s">
        <v>376</v>
      </c>
    </row>
    <row r="790" spans="1:11" x14ac:dyDescent="0.25">
      <c r="A790" s="155"/>
      <c r="B790" s="158"/>
      <c r="C790" s="155"/>
      <c r="D790" s="44">
        <v>2021</v>
      </c>
      <c r="E790" s="28">
        <f t="shared" si="153"/>
        <v>40342.199999999997</v>
      </c>
      <c r="F790" s="28">
        <f t="shared" ref="F790:F795" si="154">F797+F825</f>
        <v>40342.199999999997</v>
      </c>
      <c r="G790" s="28">
        <f t="shared" ref="G790:I795" si="155">G797</f>
        <v>0</v>
      </c>
      <c r="H790" s="28">
        <f t="shared" si="155"/>
        <v>0</v>
      </c>
      <c r="I790" s="28">
        <f t="shared" si="155"/>
        <v>0</v>
      </c>
      <c r="J790" s="175"/>
      <c r="K790" s="155"/>
    </row>
    <row r="791" spans="1:11" x14ac:dyDescent="0.25">
      <c r="A791" s="155"/>
      <c r="B791" s="158"/>
      <c r="C791" s="155"/>
      <c r="D791" s="44">
        <v>2022</v>
      </c>
      <c r="E791" s="28">
        <f t="shared" ref="E791:E796" si="156">SUM(F791:I791)</f>
        <v>19130.794750000001</v>
      </c>
      <c r="F791" s="28">
        <f t="shared" si="154"/>
        <v>19130.794750000001</v>
      </c>
      <c r="G791" s="28">
        <f t="shared" si="155"/>
        <v>0</v>
      </c>
      <c r="H791" s="28">
        <f t="shared" si="155"/>
        <v>0</v>
      </c>
      <c r="I791" s="28">
        <f t="shared" si="155"/>
        <v>0</v>
      </c>
      <c r="J791" s="176"/>
      <c r="K791" s="155"/>
    </row>
    <row r="792" spans="1:11" x14ac:dyDescent="0.25">
      <c r="A792" s="155"/>
      <c r="B792" s="158"/>
      <c r="C792" s="155"/>
      <c r="D792" s="44">
        <v>2023</v>
      </c>
      <c r="E792" s="28">
        <f t="shared" si="156"/>
        <v>11793.422119999999</v>
      </c>
      <c r="F792" s="28">
        <f t="shared" si="154"/>
        <v>11793.422119999999</v>
      </c>
      <c r="G792" s="28">
        <f t="shared" si="155"/>
        <v>0</v>
      </c>
      <c r="H792" s="28">
        <f t="shared" si="155"/>
        <v>0</v>
      </c>
      <c r="I792" s="28">
        <f t="shared" si="155"/>
        <v>0</v>
      </c>
      <c r="J792" s="176"/>
      <c r="K792" s="155"/>
    </row>
    <row r="793" spans="1:11" x14ac:dyDescent="0.25">
      <c r="A793" s="155"/>
      <c r="B793" s="158"/>
      <c r="C793" s="155"/>
      <c r="D793" s="44">
        <v>2024</v>
      </c>
      <c r="E793" s="28">
        <f t="shared" si="156"/>
        <v>25340.315860000002</v>
      </c>
      <c r="F793" s="28">
        <f t="shared" si="154"/>
        <v>25340.315860000002</v>
      </c>
      <c r="G793" s="28">
        <f t="shared" si="155"/>
        <v>0</v>
      </c>
      <c r="H793" s="28">
        <f t="shared" si="155"/>
        <v>0</v>
      </c>
      <c r="I793" s="28">
        <f t="shared" si="155"/>
        <v>0</v>
      </c>
      <c r="J793" s="176"/>
      <c r="K793" s="155"/>
    </row>
    <row r="794" spans="1:11" x14ac:dyDescent="0.25">
      <c r="A794" s="155"/>
      <c r="B794" s="158"/>
      <c r="C794" s="155"/>
      <c r="D794" s="44">
        <v>2025</v>
      </c>
      <c r="E794" s="28">
        <f t="shared" si="156"/>
        <v>1993.7106100000001</v>
      </c>
      <c r="F794" s="28">
        <f t="shared" si="154"/>
        <v>1993.7106100000001</v>
      </c>
      <c r="G794" s="28">
        <f t="shared" si="155"/>
        <v>0</v>
      </c>
      <c r="H794" s="28">
        <f t="shared" si="155"/>
        <v>0</v>
      </c>
      <c r="I794" s="28">
        <f t="shared" si="155"/>
        <v>0</v>
      </c>
      <c r="J794" s="176"/>
      <c r="K794" s="155"/>
    </row>
    <row r="795" spans="1:11" x14ac:dyDescent="0.25">
      <c r="A795" s="156"/>
      <c r="B795" s="134"/>
      <c r="C795" s="156"/>
      <c r="D795" s="60">
        <v>2026</v>
      </c>
      <c r="E795" s="28">
        <f t="shared" si="156"/>
        <v>1993.7106100000001</v>
      </c>
      <c r="F795" s="28">
        <f t="shared" si="154"/>
        <v>1993.7106100000001</v>
      </c>
      <c r="G795" s="28">
        <f t="shared" si="155"/>
        <v>0</v>
      </c>
      <c r="H795" s="28">
        <f t="shared" si="155"/>
        <v>0</v>
      </c>
      <c r="I795" s="28">
        <f t="shared" si="155"/>
        <v>0</v>
      </c>
      <c r="J795" s="134"/>
      <c r="K795" s="156"/>
    </row>
    <row r="796" spans="1:11" x14ac:dyDescent="0.25">
      <c r="A796" s="118" t="s">
        <v>160</v>
      </c>
      <c r="B796" s="121" t="s">
        <v>161</v>
      </c>
      <c r="C796" s="118" t="s">
        <v>325</v>
      </c>
      <c r="D796" s="7" t="s">
        <v>0</v>
      </c>
      <c r="E796" s="1">
        <f t="shared" si="156"/>
        <v>96749.233949999994</v>
      </c>
      <c r="F796" s="1">
        <f>SUM(F797:F802)</f>
        <v>96749.233949999994</v>
      </c>
      <c r="G796" s="1">
        <f>SUM(G797:G802)</f>
        <v>0</v>
      </c>
      <c r="H796" s="1">
        <f>SUM(H797:H802)</f>
        <v>0</v>
      </c>
      <c r="I796" s="1">
        <f>SUM(I797:I802)</f>
        <v>0</v>
      </c>
      <c r="J796" s="121" t="s">
        <v>263</v>
      </c>
      <c r="K796" s="118" t="s">
        <v>376</v>
      </c>
    </row>
    <row r="797" spans="1:11" x14ac:dyDescent="0.25">
      <c r="A797" s="119"/>
      <c r="B797" s="122"/>
      <c r="C797" s="119"/>
      <c r="D797" s="17">
        <v>2021</v>
      </c>
      <c r="E797" s="8">
        <f t="shared" ref="E797:E804" si="157">SUM(F797:I797)</f>
        <v>40342.199999999997</v>
      </c>
      <c r="F797" s="8">
        <f t="shared" ref="F797:F802" si="158">F804+F811+F818</f>
        <v>40342.199999999997</v>
      </c>
      <c r="G797" s="8">
        <f>G804+G811+G818</f>
        <v>0</v>
      </c>
      <c r="H797" s="8">
        <f>H804+H811+H818</f>
        <v>0</v>
      </c>
      <c r="I797" s="8">
        <f>I804+I811+I818</f>
        <v>0</v>
      </c>
      <c r="J797" s="122"/>
      <c r="K797" s="119"/>
    </row>
    <row r="798" spans="1:11" x14ac:dyDescent="0.25">
      <c r="A798" s="119"/>
      <c r="B798" s="122"/>
      <c r="C798" s="119"/>
      <c r="D798" s="17">
        <v>2022</v>
      </c>
      <c r="E798" s="8">
        <f t="shared" si="157"/>
        <v>16430.794750000001</v>
      </c>
      <c r="F798" s="8">
        <f t="shared" si="158"/>
        <v>16430.794750000001</v>
      </c>
      <c r="G798" s="8">
        <f t="shared" ref="G798:I802" si="159">G805+G812+G819</f>
        <v>0</v>
      </c>
      <c r="H798" s="8">
        <f t="shared" si="159"/>
        <v>0</v>
      </c>
      <c r="I798" s="8">
        <f t="shared" si="159"/>
        <v>0</v>
      </c>
      <c r="J798" s="122"/>
      <c r="K798" s="119"/>
    </row>
    <row r="799" spans="1:11" x14ac:dyDescent="0.25">
      <c r="A799" s="119"/>
      <c r="B799" s="122"/>
      <c r="C799" s="119"/>
      <c r="D799" s="17">
        <v>2023</v>
      </c>
      <c r="E799" s="8">
        <f t="shared" si="157"/>
        <v>10845.502119999999</v>
      </c>
      <c r="F799" s="8">
        <f t="shared" si="158"/>
        <v>10845.502119999999</v>
      </c>
      <c r="G799" s="8">
        <f t="shared" si="159"/>
        <v>0</v>
      </c>
      <c r="H799" s="8">
        <f t="shared" si="159"/>
        <v>0</v>
      </c>
      <c r="I799" s="8">
        <f t="shared" si="159"/>
        <v>0</v>
      </c>
      <c r="J799" s="122"/>
      <c r="K799" s="119"/>
    </row>
    <row r="800" spans="1:11" x14ac:dyDescent="0.25">
      <c r="A800" s="119"/>
      <c r="B800" s="122"/>
      <c r="C800" s="119"/>
      <c r="D800" s="17">
        <v>2024</v>
      </c>
      <c r="E800" s="8">
        <f t="shared" si="157"/>
        <v>25143.315860000002</v>
      </c>
      <c r="F800" s="8">
        <f t="shared" si="158"/>
        <v>25143.315860000002</v>
      </c>
      <c r="G800" s="8">
        <f t="shared" si="159"/>
        <v>0</v>
      </c>
      <c r="H800" s="8">
        <f t="shared" si="159"/>
        <v>0</v>
      </c>
      <c r="I800" s="8">
        <f t="shared" si="159"/>
        <v>0</v>
      </c>
      <c r="J800" s="122"/>
      <c r="K800" s="119"/>
    </row>
    <row r="801" spans="1:11" x14ac:dyDescent="0.25">
      <c r="A801" s="119"/>
      <c r="B801" s="122"/>
      <c r="C801" s="119"/>
      <c r="D801" s="17">
        <v>2025</v>
      </c>
      <c r="E801" s="8">
        <f t="shared" si="157"/>
        <v>1993.7106100000001</v>
      </c>
      <c r="F801" s="8">
        <f t="shared" si="158"/>
        <v>1993.7106100000001</v>
      </c>
      <c r="G801" s="8">
        <f t="shared" si="159"/>
        <v>0</v>
      </c>
      <c r="H801" s="8">
        <f t="shared" si="159"/>
        <v>0</v>
      </c>
      <c r="I801" s="8">
        <f t="shared" si="159"/>
        <v>0</v>
      </c>
      <c r="J801" s="122"/>
      <c r="K801" s="119"/>
    </row>
    <row r="802" spans="1:11" x14ac:dyDescent="0.25">
      <c r="A802" s="120"/>
      <c r="B802" s="134"/>
      <c r="C802" s="120"/>
      <c r="D802" s="61">
        <v>2026</v>
      </c>
      <c r="E802" s="8">
        <f t="shared" si="157"/>
        <v>1993.7106100000001</v>
      </c>
      <c r="F802" s="8">
        <f t="shared" si="158"/>
        <v>1993.7106100000001</v>
      </c>
      <c r="G802" s="8">
        <f t="shared" si="159"/>
        <v>0</v>
      </c>
      <c r="H802" s="8">
        <f t="shared" si="159"/>
        <v>0</v>
      </c>
      <c r="I802" s="8">
        <f t="shared" si="159"/>
        <v>0</v>
      </c>
      <c r="J802" s="134"/>
      <c r="K802" s="120"/>
    </row>
    <row r="803" spans="1:11" x14ac:dyDescent="0.25">
      <c r="A803" s="106" t="s">
        <v>162</v>
      </c>
      <c r="B803" s="112" t="s">
        <v>163</v>
      </c>
      <c r="C803" s="106" t="s">
        <v>36</v>
      </c>
      <c r="D803" s="20" t="s">
        <v>0</v>
      </c>
      <c r="E803" s="4">
        <f t="shared" si="157"/>
        <v>2265.3021199999998</v>
      </c>
      <c r="F803" s="4">
        <f>SUM(F804:F809)</f>
        <v>2265.3021199999998</v>
      </c>
      <c r="G803" s="4">
        <f>SUM(G804:G809)</f>
        <v>0</v>
      </c>
      <c r="H803" s="4">
        <f>SUM(H804:H809)</f>
        <v>0</v>
      </c>
      <c r="I803" s="4">
        <f>SUM(I804:I809)</f>
        <v>0</v>
      </c>
      <c r="J803" s="112" t="s">
        <v>354</v>
      </c>
      <c r="K803" s="266" t="s">
        <v>264</v>
      </c>
    </row>
    <row r="804" spans="1:11" x14ac:dyDescent="0.25">
      <c r="A804" s="107"/>
      <c r="B804" s="113"/>
      <c r="C804" s="107"/>
      <c r="D804" s="55">
        <v>2021</v>
      </c>
      <c r="E804" s="2">
        <f t="shared" si="157"/>
        <v>1000</v>
      </c>
      <c r="F804" s="2">
        <v>1000</v>
      </c>
      <c r="G804" s="2">
        <v>0</v>
      </c>
      <c r="H804" s="2">
        <v>0</v>
      </c>
      <c r="I804" s="2">
        <v>0</v>
      </c>
      <c r="J804" s="113"/>
      <c r="K804" s="267"/>
    </row>
    <row r="805" spans="1:11" x14ac:dyDescent="0.25">
      <c r="A805" s="107"/>
      <c r="B805" s="113"/>
      <c r="C805" s="107"/>
      <c r="D805" s="55">
        <v>2022</v>
      </c>
      <c r="E805" s="2">
        <f t="shared" ref="E805:E810" si="160">SUM(F805:I805)</f>
        <v>700</v>
      </c>
      <c r="F805" s="2">
        <f>1000-300</f>
        <v>700</v>
      </c>
      <c r="G805" s="2">
        <v>0</v>
      </c>
      <c r="H805" s="2">
        <v>0</v>
      </c>
      <c r="I805" s="2">
        <v>0</v>
      </c>
      <c r="J805" s="113"/>
      <c r="K805" s="267"/>
    </row>
    <row r="806" spans="1:11" x14ac:dyDescent="0.25">
      <c r="A806" s="107"/>
      <c r="B806" s="113"/>
      <c r="C806" s="107"/>
      <c r="D806" s="55">
        <v>2023</v>
      </c>
      <c r="E806" s="2">
        <f t="shared" si="160"/>
        <v>557.80211999999995</v>
      </c>
      <c r="F806" s="2">
        <v>557.80211999999995</v>
      </c>
      <c r="G806" s="2">
        <v>0</v>
      </c>
      <c r="H806" s="2">
        <v>0</v>
      </c>
      <c r="I806" s="2">
        <v>0</v>
      </c>
      <c r="J806" s="113"/>
      <c r="K806" s="267"/>
    </row>
    <row r="807" spans="1:11" x14ac:dyDescent="0.25">
      <c r="A807" s="107"/>
      <c r="B807" s="113"/>
      <c r="C807" s="107"/>
      <c r="D807" s="55">
        <v>2024</v>
      </c>
      <c r="E807" s="2">
        <f t="shared" si="160"/>
        <v>7.5</v>
      </c>
      <c r="F807" s="6">
        <f>93-85.5</f>
        <v>7.5</v>
      </c>
      <c r="G807" s="2">
        <v>0</v>
      </c>
      <c r="H807" s="2">
        <v>0</v>
      </c>
      <c r="I807" s="2">
        <v>0</v>
      </c>
      <c r="J807" s="113"/>
      <c r="K807" s="267"/>
    </row>
    <row r="808" spans="1:11" x14ac:dyDescent="0.25">
      <c r="A808" s="107"/>
      <c r="B808" s="113"/>
      <c r="C808" s="107"/>
      <c r="D808" s="55">
        <v>2025</v>
      </c>
      <c r="E808" s="2">
        <f t="shared" si="160"/>
        <v>0</v>
      </c>
      <c r="F808" s="6">
        <v>0</v>
      </c>
      <c r="G808" s="2">
        <v>0</v>
      </c>
      <c r="H808" s="2">
        <v>0</v>
      </c>
      <c r="I808" s="2">
        <v>0</v>
      </c>
      <c r="J808" s="113"/>
      <c r="K808" s="267"/>
    </row>
    <row r="809" spans="1:11" x14ac:dyDescent="0.25">
      <c r="A809" s="108"/>
      <c r="B809" s="134"/>
      <c r="C809" s="108"/>
      <c r="D809" s="59">
        <v>2026</v>
      </c>
      <c r="E809" s="2">
        <f t="shared" si="160"/>
        <v>0</v>
      </c>
      <c r="F809" s="6">
        <v>0</v>
      </c>
      <c r="G809" s="2">
        <v>0</v>
      </c>
      <c r="H809" s="2">
        <v>0</v>
      </c>
      <c r="I809" s="2">
        <v>0</v>
      </c>
      <c r="J809" s="134"/>
      <c r="K809" s="268"/>
    </row>
    <row r="810" spans="1:11" x14ac:dyDescent="0.25">
      <c r="A810" s="106" t="s">
        <v>164</v>
      </c>
      <c r="B810" s="112" t="s">
        <v>165</v>
      </c>
      <c r="C810" s="106" t="s">
        <v>325</v>
      </c>
      <c r="D810" s="20" t="s">
        <v>0</v>
      </c>
      <c r="E810" s="4">
        <f t="shared" si="160"/>
        <v>8426.6712200000002</v>
      </c>
      <c r="F810" s="4">
        <f>SUM(F811:F816)</f>
        <v>8426.6712200000002</v>
      </c>
      <c r="G810" s="4">
        <f>SUM(G811:G816)</f>
        <v>0</v>
      </c>
      <c r="H810" s="4">
        <f>SUM(H811:H816)</f>
        <v>0</v>
      </c>
      <c r="I810" s="4">
        <f>SUM(I811:I816)</f>
        <v>0</v>
      </c>
      <c r="J810" s="112" t="s">
        <v>456</v>
      </c>
      <c r="K810" s="266" t="s">
        <v>9</v>
      </c>
    </row>
    <row r="811" spans="1:11" x14ac:dyDescent="0.25">
      <c r="A811" s="107"/>
      <c r="B811" s="113"/>
      <c r="C811" s="107"/>
      <c r="D811" s="75">
        <v>2021</v>
      </c>
      <c r="E811" s="2">
        <f t="shared" ref="E811:E818" si="161">SUM(F811:I811)</f>
        <v>1942.2</v>
      </c>
      <c r="F811" s="6">
        <v>1942.2</v>
      </c>
      <c r="G811" s="6">
        <v>0</v>
      </c>
      <c r="H811" s="2">
        <v>0</v>
      </c>
      <c r="I811" s="2">
        <v>0</v>
      </c>
      <c r="J811" s="113"/>
      <c r="K811" s="267"/>
    </row>
    <row r="812" spans="1:11" x14ac:dyDescent="0.25">
      <c r="A812" s="107"/>
      <c r="B812" s="113"/>
      <c r="C812" s="107"/>
      <c r="D812" s="75">
        <v>2022</v>
      </c>
      <c r="E812" s="2">
        <f t="shared" si="161"/>
        <v>2014.2</v>
      </c>
      <c r="F812" s="6">
        <v>2014.2</v>
      </c>
      <c r="G812" s="6">
        <v>0</v>
      </c>
      <c r="H812" s="2">
        <v>0</v>
      </c>
      <c r="I812" s="2">
        <v>0</v>
      </c>
      <c r="J812" s="113"/>
      <c r="K812" s="267"/>
    </row>
    <row r="813" spans="1:11" x14ac:dyDescent="0.25">
      <c r="A813" s="107"/>
      <c r="B813" s="113"/>
      <c r="C813" s="107"/>
      <c r="D813" s="75">
        <v>2023</v>
      </c>
      <c r="E813" s="2">
        <f t="shared" si="161"/>
        <v>287.70000000000005</v>
      </c>
      <c r="F813" s="2">
        <f>1700-1412.3</f>
        <v>287.70000000000005</v>
      </c>
      <c r="G813" s="6">
        <v>0</v>
      </c>
      <c r="H813" s="2">
        <v>0</v>
      </c>
      <c r="I813" s="2">
        <v>0</v>
      </c>
      <c r="J813" s="113"/>
      <c r="K813" s="267"/>
    </row>
    <row r="814" spans="1:11" x14ac:dyDescent="0.25">
      <c r="A814" s="107"/>
      <c r="B814" s="113"/>
      <c r="C814" s="107"/>
      <c r="D814" s="75">
        <v>2024</v>
      </c>
      <c r="E814" s="2">
        <f t="shared" si="161"/>
        <v>195.15000000000009</v>
      </c>
      <c r="F814" s="6">
        <f>1993.71061-93-1705.56061</f>
        <v>195.15000000000009</v>
      </c>
      <c r="G814" s="6">
        <v>0</v>
      </c>
      <c r="H814" s="2">
        <v>0</v>
      </c>
      <c r="I814" s="2">
        <v>0</v>
      </c>
      <c r="J814" s="113"/>
      <c r="K814" s="267"/>
    </row>
    <row r="815" spans="1:11" x14ac:dyDescent="0.25">
      <c r="A815" s="107"/>
      <c r="B815" s="113"/>
      <c r="C815" s="107"/>
      <c r="D815" s="75">
        <v>2025</v>
      </c>
      <c r="E815" s="2">
        <f t="shared" si="161"/>
        <v>1993.7106100000001</v>
      </c>
      <c r="F815" s="6">
        <v>1993.7106100000001</v>
      </c>
      <c r="G815" s="6">
        <v>0</v>
      </c>
      <c r="H815" s="2">
        <v>0</v>
      </c>
      <c r="I815" s="2">
        <v>0</v>
      </c>
      <c r="J815" s="113"/>
      <c r="K815" s="267"/>
    </row>
    <row r="816" spans="1:11" x14ac:dyDescent="0.25">
      <c r="A816" s="108"/>
      <c r="B816" s="136"/>
      <c r="C816" s="108"/>
      <c r="D816" s="75">
        <v>2026</v>
      </c>
      <c r="E816" s="2">
        <f t="shared" si="161"/>
        <v>1993.7106100000001</v>
      </c>
      <c r="F816" s="6">
        <v>1993.7106100000001</v>
      </c>
      <c r="G816" s="6">
        <v>0</v>
      </c>
      <c r="H816" s="2">
        <v>0</v>
      </c>
      <c r="I816" s="2">
        <v>0</v>
      </c>
      <c r="J816" s="136"/>
      <c r="K816" s="268"/>
    </row>
    <row r="817" spans="1:11" x14ac:dyDescent="0.25">
      <c r="A817" s="106" t="s">
        <v>166</v>
      </c>
      <c r="B817" s="112" t="s">
        <v>375</v>
      </c>
      <c r="C817" s="106" t="s">
        <v>50</v>
      </c>
      <c r="D817" s="20" t="s">
        <v>0</v>
      </c>
      <c r="E817" s="4">
        <f t="shared" si="161"/>
        <v>86057.260609999998</v>
      </c>
      <c r="F817" s="4">
        <f>SUM(F818:F823)</f>
        <v>86057.260609999998</v>
      </c>
      <c r="G817" s="4">
        <f>SUM(G818:G823)</f>
        <v>0</v>
      </c>
      <c r="H817" s="4">
        <f>SUM(H818:H823)</f>
        <v>0</v>
      </c>
      <c r="I817" s="4">
        <f>SUM(I818:I823)</f>
        <v>0</v>
      </c>
      <c r="J817" s="171" t="s">
        <v>429</v>
      </c>
      <c r="K817" s="106" t="s">
        <v>376</v>
      </c>
    </row>
    <row r="818" spans="1:11" x14ac:dyDescent="0.25">
      <c r="A818" s="107"/>
      <c r="B818" s="113"/>
      <c r="C818" s="107"/>
      <c r="D818" s="102">
        <v>2021</v>
      </c>
      <c r="E818" s="2">
        <f t="shared" si="161"/>
        <v>37400</v>
      </c>
      <c r="F818" s="2">
        <v>37400</v>
      </c>
      <c r="G818" s="2">
        <v>0</v>
      </c>
      <c r="H818" s="2">
        <v>0</v>
      </c>
      <c r="I818" s="2">
        <v>0</v>
      </c>
      <c r="J818" s="172"/>
      <c r="K818" s="107"/>
    </row>
    <row r="819" spans="1:11" x14ac:dyDescent="0.25">
      <c r="A819" s="107"/>
      <c r="B819" s="113"/>
      <c r="C819" s="107"/>
      <c r="D819" s="102">
        <v>2022</v>
      </c>
      <c r="E819" s="2">
        <f t="shared" ref="E819:E824" si="162">SUM(F819:I819)</f>
        <v>13716.59475</v>
      </c>
      <c r="F819" s="2">
        <v>13716.59475</v>
      </c>
      <c r="G819" s="2">
        <v>0</v>
      </c>
      <c r="H819" s="2">
        <v>0</v>
      </c>
      <c r="I819" s="2">
        <v>0</v>
      </c>
      <c r="J819" s="172"/>
      <c r="K819" s="107"/>
    </row>
    <row r="820" spans="1:11" x14ac:dyDescent="0.25">
      <c r="A820" s="107"/>
      <c r="B820" s="113"/>
      <c r="C820" s="107"/>
      <c r="D820" s="102">
        <v>2023</v>
      </c>
      <c r="E820" s="2">
        <f t="shared" si="162"/>
        <v>10000</v>
      </c>
      <c r="F820" s="2">
        <v>10000</v>
      </c>
      <c r="G820" s="2">
        <v>0</v>
      </c>
      <c r="H820" s="2">
        <v>0</v>
      </c>
      <c r="I820" s="2">
        <v>0</v>
      </c>
      <c r="J820" s="172"/>
      <c r="K820" s="107"/>
    </row>
    <row r="821" spans="1:11" x14ac:dyDescent="0.25">
      <c r="A821" s="107"/>
      <c r="B821" s="113"/>
      <c r="C821" s="107"/>
      <c r="D821" s="102">
        <v>2024</v>
      </c>
      <c r="E821" s="2">
        <f t="shared" si="162"/>
        <v>24940.665860000001</v>
      </c>
      <c r="F821" s="2">
        <f>38000+15000-10275.95538-2500-197-6300-8786.37876</f>
        <v>24940.665860000001</v>
      </c>
      <c r="G821" s="2">
        <v>0</v>
      </c>
      <c r="H821" s="2">
        <v>0</v>
      </c>
      <c r="I821" s="2">
        <v>0</v>
      </c>
      <c r="J821" s="172"/>
      <c r="K821" s="107"/>
    </row>
    <row r="822" spans="1:11" x14ac:dyDescent="0.25">
      <c r="A822" s="107"/>
      <c r="B822" s="113"/>
      <c r="C822" s="107"/>
      <c r="D822" s="102">
        <v>2025</v>
      </c>
      <c r="E822" s="2">
        <f t="shared" si="162"/>
        <v>0</v>
      </c>
      <c r="F822" s="2">
        <v>0</v>
      </c>
      <c r="G822" s="2">
        <v>0</v>
      </c>
      <c r="H822" s="2">
        <v>0</v>
      </c>
      <c r="I822" s="2">
        <v>0</v>
      </c>
      <c r="J822" s="172"/>
      <c r="K822" s="107"/>
    </row>
    <row r="823" spans="1:11" x14ac:dyDescent="0.25">
      <c r="A823" s="108"/>
      <c r="B823" s="136"/>
      <c r="C823" s="108"/>
      <c r="D823" s="102">
        <v>2026</v>
      </c>
      <c r="E823" s="2">
        <f t="shared" si="162"/>
        <v>0</v>
      </c>
      <c r="F823" s="2">
        <v>0</v>
      </c>
      <c r="G823" s="2">
        <v>0</v>
      </c>
      <c r="H823" s="2">
        <v>0</v>
      </c>
      <c r="I823" s="2">
        <v>0</v>
      </c>
      <c r="J823" s="173"/>
      <c r="K823" s="108"/>
    </row>
    <row r="824" spans="1:11" x14ac:dyDescent="0.25">
      <c r="A824" s="163" t="s">
        <v>167</v>
      </c>
      <c r="B824" s="166" t="s">
        <v>168</v>
      </c>
      <c r="C824" s="163" t="s">
        <v>8</v>
      </c>
      <c r="D824" s="54" t="s">
        <v>0</v>
      </c>
      <c r="E824" s="22">
        <f t="shared" si="162"/>
        <v>3844.92</v>
      </c>
      <c r="F824" s="22">
        <f>SUM(F825:F830)</f>
        <v>3844.92</v>
      </c>
      <c r="G824" s="22">
        <f>SUM(G825:G830)</f>
        <v>0</v>
      </c>
      <c r="H824" s="22">
        <f>SUM(H825:H830)</f>
        <v>0</v>
      </c>
      <c r="I824" s="22">
        <f>SUM(I825:I830)</f>
        <v>0</v>
      </c>
      <c r="J824" s="166" t="s">
        <v>265</v>
      </c>
      <c r="K824" s="168" t="s">
        <v>9</v>
      </c>
    </row>
    <row r="825" spans="1:11" x14ac:dyDescent="0.25">
      <c r="A825" s="164"/>
      <c r="B825" s="167"/>
      <c r="C825" s="164"/>
      <c r="D825" s="53">
        <v>2021</v>
      </c>
      <c r="E825" s="24">
        <f t="shared" ref="E825:E846" si="163">SUM(F825:I825)</f>
        <v>0</v>
      </c>
      <c r="F825" s="24">
        <f>F832</f>
        <v>0</v>
      </c>
      <c r="G825" s="24">
        <f>G832</f>
        <v>0</v>
      </c>
      <c r="H825" s="24">
        <f>H832</f>
        <v>0</v>
      </c>
      <c r="I825" s="24">
        <f>I832</f>
        <v>0</v>
      </c>
      <c r="J825" s="167"/>
      <c r="K825" s="169"/>
    </row>
    <row r="826" spans="1:11" x14ac:dyDescent="0.25">
      <c r="A826" s="164"/>
      <c r="B826" s="167"/>
      <c r="C826" s="164"/>
      <c r="D826" s="53">
        <v>2022</v>
      </c>
      <c r="E826" s="24">
        <f t="shared" si="163"/>
        <v>2700</v>
      </c>
      <c r="F826" s="24">
        <f t="shared" ref="F826:I830" si="164">F833</f>
        <v>2700</v>
      </c>
      <c r="G826" s="24">
        <f t="shared" si="164"/>
        <v>0</v>
      </c>
      <c r="H826" s="24">
        <f t="shared" si="164"/>
        <v>0</v>
      </c>
      <c r="I826" s="24">
        <f t="shared" si="164"/>
        <v>0</v>
      </c>
      <c r="J826" s="167"/>
      <c r="K826" s="169"/>
    </row>
    <row r="827" spans="1:11" x14ac:dyDescent="0.25">
      <c r="A827" s="164"/>
      <c r="B827" s="167"/>
      <c r="C827" s="164"/>
      <c r="D827" s="53">
        <v>2023</v>
      </c>
      <c r="E827" s="24">
        <f t="shared" si="163"/>
        <v>947.92000000000007</v>
      </c>
      <c r="F827" s="24">
        <f t="shared" si="164"/>
        <v>947.92000000000007</v>
      </c>
      <c r="G827" s="24">
        <f t="shared" si="164"/>
        <v>0</v>
      </c>
      <c r="H827" s="24">
        <f t="shared" si="164"/>
        <v>0</v>
      </c>
      <c r="I827" s="24">
        <f t="shared" si="164"/>
        <v>0</v>
      </c>
      <c r="J827" s="167"/>
      <c r="K827" s="169"/>
    </row>
    <row r="828" spans="1:11" x14ac:dyDescent="0.25">
      <c r="A828" s="164"/>
      <c r="B828" s="167"/>
      <c r="C828" s="164"/>
      <c r="D828" s="53">
        <v>2024</v>
      </c>
      <c r="E828" s="24">
        <f t="shared" si="163"/>
        <v>197</v>
      </c>
      <c r="F828" s="24">
        <f t="shared" si="164"/>
        <v>197</v>
      </c>
      <c r="G828" s="24">
        <f t="shared" si="164"/>
        <v>0</v>
      </c>
      <c r="H828" s="24">
        <f t="shared" si="164"/>
        <v>0</v>
      </c>
      <c r="I828" s="24">
        <f t="shared" si="164"/>
        <v>0</v>
      </c>
      <c r="J828" s="167"/>
      <c r="K828" s="169"/>
    </row>
    <row r="829" spans="1:11" x14ac:dyDescent="0.25">
      <c r="A829" s="164"/>
      <c r="B829" s="167"/>
      <c r="C829" s="164"/>
      <c r="D829" s="53">
        <v>2025</v>
      </c>
      <c r="E829" s="24">
        <f t="shared" si="163"/>
        <v>0</v>
      </c>
      <c r="F829" s="24">
        <f t="shared" si="164"/>
        <v>0</v>
      </c>
      <c r="G829" s="24">
        <f t="shared" si="164"/>
        <v>0</v>
      </c>
      <c r="H829" s="24">
        <f t="shared" si="164"/>
        <v>0</v>
      </c>
      <c r="I829" s="24">
        <f t="shared" si="164"/>
        <v>0</v>
      </c>
      <c r="J829" s="167"/>
      <c r="K829" s="169"/>
    </row>
    <row r="830" spans="1:11" x14ac:dyDescent="0.25">
      <c r="A830" s="165"/>
      <c r="B830" s="134"/>
      <c r="C830" s="165"/>
      <c r="D830" s="63">
        <v>2026</v>
      </c>
      <c r="E830" s="24">
        <f t="shared" si="163"/>
        <v>0</v>
      </c>
      <c r="F830" s="24">
        <f t="shared" si="164"/>
        <v>0</v>
      </c>
      <c r="G830" s="24">
        <f t="shared" si="164"/>
        <v>0</v>
      </c>
      <c r="H830" s="24">
        <f t="shared" si="164"/>
        <v>0</v>
      </c>
      <c r="I830" s="24">
        <f t="shared" si="164"/>
        <v>0</v>
      </c>
      <c r="J830" s="134"/>
      <c r="K830" s="170"/>
    </row>
    <row r="831" spans="1:11" x14ac:dyDescent="0.25">
      <c r="A831" s="106" t="s">
        <v>303</v>
      </c>
      <c r="B831" s="112" t="s">
        <v>304</v>
      </c>
      <c r="C831" s="106" t="s">
        <v>8</v>
      </c>
      <c r="D831" s="20" t="s">
        <v>0</v>
      </c>
      <c r="E831" s="4">
        <f t="shared" si="163"/>
        <v>3844.92</v>
      </c>
      <c r="F831" s="4">
        <f>SUM(F832:F837)</f>
        <v>3844.92</v>
      </c>
      <c r="G831" s="4">
        <f>SUM(G832:G837)</f>
        <v>0</v>
      </c>
      <c r="H831" s="4">
        <f>SUM(H832:H837)</f>
        <v>0</v>
      </c>
      <c r="I831" s="4">
        <f>SUM(I832:I837)</f>
        <v>0</v>
      </c>
      <c r="J831" s="112" t="s">
        <v>377</v>
      </c>
      <c r="K831" s="106" t="s">
        <v>9</v>
      </c>
    </row>
    <row r="832" spans="1:11" x14ac:dyDescent="0.25">
      <c r="A832" s="107"/>
      <c r="B832" s="113"/>
      <c r="C832" s="107"/>
      <c r="D832" s="55">
        <v>2021</v>
      </c>
      <c r="E832" s="2">
        <f t="shared" si="163"/>
        <v>0</v>
      </c>
      <c r="F832" s="2">
        <v>0</v>
      </c>
      <c r="G832" s="2">
        <v>0</v>
      </c>
      <c r="H832" s="2">
        <v>0</v>
      </c>
      <c r="I832" s="2">
        <v>0</v>
      </c>
      <c r="J832" s="113"/>
      <c r="K832" s="107"/>
    </row>
    <row r="833" spans="1:11" x14ac:dyDescent="0.25">
      <c r="A833" s="107"/>
      <c r="B833" s="113"/>
      <c r="C833" s="107"/>
      <c r="D833" s="55">
        <v>2022</v>
      </c>
      <c r="E833" s="2">
        <f t="shared" si="163"/>
        <v>2700</v>
      </c>
      <c r="F833" s="2">
        <v>2700</v>
      </c>
      <c r="G833" s="2">
        <v>0</v>
      </c>
      <c r="H833" s="2">
        <v>0</v>
      </c>
      <c r="I833" s="2">
        <v>0</v>
      </c>
      <c r="J833" s="113"/>
      <c r="K833" s="107"/>
    </row>
    <row r="834" spans="1:11" x14ac:dyDescent="0.25">
      <c r="A834" s="107"/>
      <c r="B834" s="113"/>
      <c r="C834" s="107"/>
      <c r="D834" s="55">
        <v>2023</v>
      </c>
      <c r="E834" s="2">
        <f t="shared" si="163"/>
        <v>947.92000000000007</v>
      </c>
      <c r="F834" s="2">
        <v>947.92000000000007</v>
      </c>
      <c r="G834" s="2">
        <v>0</v>
      </c>
      <c r="H834" s="2">
        <v>0</v>
      </c>
      <c r="I834" s="2">
        <v>0</v>
      </c>
      <c r="J834" s="113"/>
      <c r="K834" s="107"/>
    </row>
    <row r="835" spans="1:11" x14ac:dyDescent="0.25">
      <c r="A835" s="107"/>
      <c r="B835" s="113"/>
      <c r="C835" s="107"/>
      <c r="D835" s="55">
        <v>2024</v>
      </c>
      <c r="E835" s="2">
        <f t="shared" si="163"/>
        <v>197</v>
      </c>
      <c r="F835" s="2">
        <v>197</v>
      </c>
      <c r="G835" s="2">
        <v>0</v>
      </c>
      <c r="H835" s="2">
        <v>0</v>
      </c>
      <c r="I835" s="2">
        <v>0</v>
      </c>
      <c r="J835" s="113"/>
      <c r="K835" s="107"/>
    </row>
    <row r="836" spans="1:11" x14ac:dyDescent="0.25">
      <c r="A836" s="107"/>
      <c r="B836" s="113"/>
      <c r="C836" s="107"/>
      <c r="D836" s="55">
        <v>2025</v>
      </c>
      <c r="E836" s="2">
        <f t="shared" si="163"/>
        <v>0</v>
      </c>
      <c r="F836" s="2">
        <v>0</v>
      </c>
      <c r="G836" s="2">
        <v>0</v>
      </c>
      <c r="H836" s="2">
        <v>0</v>
      </c>
      <c r="I836" s="2">
        <v>0</v>
      </c>
      <c r="J836" s="113"/>
      <c r="K836" s="107"/>
    </row>
    <row r="837" spans="1:11" x14ac:dyDescent="0.25">
      <c r="A837" s="108"/>
      <c r="B837" s="134"/>
      <c r="C837" s="108"/>
      <c r="D837" s="59">
        <v>2026</v>
      </c>
      <c r="E837" s="2">
        <f t="shared" si="163"/>
        <v>0</v>
      </c>
      <c r="F837" s="2">
        <v>0</v>
      </c>
      <c r="G837" s="2">
        <v>0</v>
      </c>
      <c r="H837" s="2">
        <v>0</v>
      </c>
      <c r="I837" s="2">
        <v>0</v>
      </c>
      <c r="J837" s="136"/>
      <c r="K837" s="108"/>
    </row>
    <row r="838" spans="1:11" x14ac:dyDescent="0.25">
      <c r="A838" s="154" t="s">
        <v>169</v>
      </c>
      <c r="B838" s="157" t="s">
        <v>170</v>
      </c>
      <c r="C838" s="154" t="s">
        <v>325</v>
      </c>
      <c r="D838" s="25" t="s">
        <v>0</v>
      </c>
      <c r="E838" s="26">
        <f t="shared" si="163"/>
        <v>1819434.13289</v>
      </c>
      <c r="F838" s="26">
        <f>SUM(F839:F844)</f>
        <v>1807910.33289</v>
      </c>
      <c r="G838" s="26">
        <f>SUM(G839:G844)</f>
        <v>11523.8</v>
      </c>
      <c r="H838" s="26">
        <f>SUM(H839:H844)</f>
        <v>0</v>
      </c>
      <c r="I838" s="26">
        <f>SUM(I839:I844)</f>
        <v>0</v>
      </c>
      <c r="J838" s="160"/>
      <c r="K838" s="154" t="s">
        <v>266</v>
      </c>
    </row>
    <row r="839" spans="1:11" x14ac:dyDescent="0.25">
      <c r="A839" s="155"/>
      <c r="B839" s="158"/>
      <c r="C839" s="155"/>
      <c r="D839" s="27">
        <v>2021</v>
      </c>
      <c r="E839" s="28">
        <f t="shared" si="163"/>
        <v>236578.25326999999</v>
      </c>
      <c r="F839" s="29">
        <f t="shared" ref="F839:I844" si="165">F846+F930+F951</f>
        <v>225054.45327</v>
      </c>
      <c r="G839" s="29">
        <f t="shared" si="165"/>
        <v>11523.8</v>
      </c>
      <c r="H839" s="29">
        <f t="shared" si="165"/>
        <v>0</v>
      </c>
      <c r="I839" s="29">
        <f t="shared" si="165"/>
        <v>0</v>
      </c>
      <c r="J839" s="161"/>
      <c r="K839" s="155"/>
    </row>
    <row r="840" spans="1:11" x14ac:dyDescent="0.25">
      <c r="A840" s="155"/>
      <c r="B840" s="158"/>
      <c r="C840" s="155"/>
      <c r="D840" s="27">
        <v>2022</v>
      </c>
      <c r="E840" s="28">
        <f t="shared" si="163"/>
        <v>291349.43887000001</v>
      </c>
      <c r="F840" s="29">
        <f t="shared" si="165"/>
        <v>291349.43887000001</v>
      </c>
      <c r="G840" s="29">
        <f t="shared" si="165"/>
        <v>0</v>
      </c>
      <c r="H840" s="29">
        <f t="shared" si="165"/>
        <v>0</v>
      </c>
      <c r="I840" s="29">
        <f t="shared" si="165"/>
        <v>0</v>
      </c>
      <c r="J840" s="161"/>
      <c r="K840" s="155"/>
    </row>
    <row r="841" spans="1:11" x14ac:dyDescent="0.25">
      <c r="A841" s="155"/>
      <c r="B841" s="158"/>
      <c r="C841" s="155"/>
      <c r="D841" s="27">
        <v>2023</v>
      </c>
      <c r="E841" s="28">
        <f t="shared" si="163"/>
        <v>294660.90568000003</v>
      </c>
      <c r="F841" s="29">
        <f t="shared" si="165"/>
        <v>294660.90568000003</v>
      </c>
      <c r="G841" s="29">
        <f t="shared" si="165"/>
        <v>0</v>
      </c>
      <c r="H841" s="29">
        <f t="shared" si="165"/>
        <v>0</v>
      </c>
      <c r="I841" s="29">
        <f t="shared" si="165"/>
        <v>0</v>
      </c>
      <c r="J841" s="161"/>
      <c r="K841" s="155"/>
    </row>
    <row r="842" spans="1:11" x14ac:dyDescent="0.25">
      <c r="A842" s="155"/>
      <c r="B842" s="158"/>
      <c r="C842" s="155"/>
      <c r="D842" s="27">
        <v>2024</v>
      </c>
      <c r="E842" s="28">
        <f t="shared" si="163"/>
        <v>372624.24726999999</v>
      </c>
      <c r="F842" s="29">
        <f t="shared" si="165"/>
        <v>372624.24726999999</v>
      </c>
      <c r="G842" s="29">
        <f t="shared" si="165"/>
        <v>0</v>
      </c>
      <c r="H842" s="29">
        <f t="shared" si="165"/>
        <v>0</v>
      </c>
      <c r="I842" s="29">
        <f t="shared" si="165"/>
        <v>0</v>
      </c>
      <c r="J842" s="161"/>
      <c r="K842" s="155"/>
    </row>
    <row r="843" spans="1:11" x14ac:dyDescent="0.25">
      <c r="A843" s="155"/>
      <c r="B843" s="158"/>
      <c r="C843" s="155"/>
      <c r="D843" s="27">
        <v>2025</v>
      </c>
      <c r="E843" s="28">
        <f t="shared" si="163"/>
        <v>312168.57990000001</v>
      </c>
      <c r="F843" s="29">
        <f t="shared" si="165"/>
        <v>312168.57990000001</v>
      </c>
      <c r="G843" s="29">
        <f t="shared" si="165"/>
        <v>0</v>
      </c>
      <c r="H843" s="29">
        <f t="shared" si="165"/>
        <v>0</v>
      </c>
      <c r="I843" s="29">
        <f t="shared" si="165"/>
        <v>0</v>
      </c>
      <c r="J843" s="161"/>
      <c r="K843" s="155"/>
    </row>
    <row r="844" spans="1:11" x14ac:dyDescent="0.25">
      <c r="A844" s="156"/>
      <c r="B844" s="159"/>
      <c r="C844" s="156"/>
      <c r="D844" s="60">
        <v>2026</v>
      </c>
      <c r="E844" s="28">
        <f t="shared" si="163"/>
        <v>312052.70789999998</v>
      </c>
      <c r="F844" s="29">
        <f t="shared" si="165"/>
        <v>312052.70789999998</v>
      </c>
      <c r="G844" s="29">
        <f t="shared" si="165"/>
        <v>0</v>
      </c>
      <c r="H844" s="29">
        <f t="shared" si="165"/>
        <v>0</v>
      </c>
      <c r="I844" s="29">
        <f t="shared" si="165"/>
        <v>0</v>
      </c>
      <c r="J844" s="162"/>
      <c r="K844" s="156"/>
    </row>
    <row r="845" spans="1:11" x14ac:dyDescent="0.25">
      <c r="A845" s="118" t="s">
        <v>171</v>
      </c>
      <c r="B845" s="152" t="s">
        <v>172</v>
      </c>
      <c r="C845" s="121" t="s">
        <v>325</v>
      </c>
      <c r="D845" s="7" t="s">
        <v>0</v>
      </c>
      <c r="E845" s="1">
        <f t="shared" si="163"/>
        <v>1234891.1149400002</v>
      </c>
      <c r="F845" s="1">
        <f>SUM(F846:F851)</f>
        <v>1223367.3149400002</v>
      </c>
      <c r="G845" s="1">
        <f>SUM(G846:G851)</f>
        <v>11523.8</v>
      </c>
      <c r="H845" s="1">
        <f>SUM(H846:H851)</f>
        <v>0</v>
      </c>
      <c r="I845" s="1">
        <f>SUM(I846:I851)</f>
        <v>0</v>
      </c>
      <c r="J845" s="150"/>
      <c r="K845" s="118" t="s">
        <v>9</v>
      </c>
    </row>
    <row r="846" spans="1:11" x14ac:dyDescent="0.25">
      <c r="A846" s="119"/>
      <c r="B846" s="153"/>
      <c r="C846" s="122"/>
      <c r="D846" s="17">
        <v>2021</v>
      </c>
      <c r="E846" s="8">
        <f t="shared" si="163"/>
        <v>158254.37326999998</v>
      </c>
      <c r="F846" s="8">
        <f>F853+F860+F867+F874+F881+F888+F895+F902+F909+F916+F923</f>
        <v>146730.57326999999</v>
      </c>
      <c r="G846" s="8">
        <f>G853+G860+G867+G874+G881+G888+G895+G902+G909+G916+G923</f>
        <v>11523.8</v>
      </c>
      <c r="H846" s="8">
        <f>H853+H860+H867+H874+H881+H888+H895+H902+H909+H916+H923</f>
        <v>0</v>
      </c>
      <c r="I846" s="8">
        <f>I853+I860+I867+I874+I881+I888+I895+I902+I909+I916+I923</f>
        <v>0</v>
      </c>
      <c r="J846" s="151"/>
      <c r="K846" s="119"/>
    </row>
    <row r="847" spans="1:11" x14ac:dyDescent="0.25">
      <c r="A847" s="119"/>
      <c r="B847" s="153"/>
      <c r="C847" s="122"/>
      <c r="D847" s="17">
        <v>2022</v>
      </c>
      <c r="E847" s="8">
        <f t="shared" ref="E847:E852" si="166">SUM(F847:I847)</f>
        <v>196025.34717999998</v>
      </c>
      <c r="F847" s="8">
        <f t="shared" ref="F847:I851" si="167">F854+F861+F868+F875+F882+F889+F896+F903+F910+F917+F924</f>
        <v>196025.34717999998</v>
      </c>
      <c r="G847" s="8">
        <f t="shared" si="167"/>
        <v>0</v>
      </c>
      <c r="H847" s="8">
        <f t="shared" si="167"/>
        <v>0</v>
      </c>
      <c r="I847" s="8">
        <f t="shared" si="167"/>
        <v>0</v>
      </c>
      <c r="J847" s="151"/>
      <c r="K847" s="119"/>
    </row>
    <row r="848" spans="1:11" x14ac:dyDescent="0.25">
      <c r="A848" s="119"/>
      <c r="B848" s="153"/>
      <c r="C848" s="122"/>
      <c r="D848" s="17">
        <v>2023</v>
      </c>
      <c r="E848" s="8">
        <f t="shared" si="166"/>
        <v>194497.85368</v>
      </c>
      <c r="F848" s="8">
        <f t="shared" si="167"/>
        <v>194497.85368</v>
      </c>
      <c r="G848" s="8">
        <f t="shared" si="167"/>
        <v>0</v>
      </c>
      <c r="H848" s="8">
        <f t="shared" si="167"/>
        <v>0</v>
      </c>
      <c r="I848" s="8">
        <f t="shared" si="167"/>
        <v>0</v>
      </c>
      <c r="J848" s="151"/>
      <c r="K848" s="119"/>
    </row>
    <row r="849" spans="1:11" x14ac:dyDescent="0.25">
      <c r="A849" s="119"/>
      <c r="B849" s="153"/>
      <c r="C849" s="122"/>
      <c r="D849" s="17">
        <v>2024</v>
      </c>
      <c r="E849" s="8">
        <f t="shared" si="166"/>
        <v>267965.24719000002</v>
      </c>
      <c r="F849" s="8">
        <f t="shared" si="167"/>
        <v>267965.24719000002</v>
      </c>
      <c r="G849" s="8">
        <f t="shared" si="167"/>
        <v>0</v>
      </c>
      <c r="H849" s="8">
        <f t="shared" si="167"/>
        <v>0</v>
      </c>
      <c r="I849" s="8">
        <f t="shared" si="167"/>
        <v>0</v>
      </c>
      <c r="J849" s="151"/>
      <c r="K849" s="119"/>
    </row>
    <row r="850" spans="1:11" x14ac:dyDescent="0.25">
      <c r="A850" s="119"/>
      <c r="B850" s="153"/>
      <c r="C850" s="122"/>
      <c r="D850" s="17">
        <v>2025</v>
      </c>
      <c r="E850" s="8">
        <f t="shared" si="166"/>
        <v>209044.58280999999</v>
      </c>
      <c r="F850" s="8">
        <f t="shared" si="167"/>
        <v>209044.58280999999</v>
      </c>
      <c r="G850" s="8">
        <f t="shared" si="167"/>
        <v>0</v>
      </c>
      <c r="H850" s="8">
        <f t="shared" si="167"/>
        <v>0</v>
      </c>
      <c r="I850" s="8">
        <f t="shared" si="167"/>
        <v>0</v>
      </c>
      <c r="J850" s="151"/>
      <c r="K850" s="119"/>
    </row>
    <row r="851" spans="1:11" x14ac:dyDescent="0.25">
      <c r="A851" s="135"/>
      <c r="B851" s="143"/>
      <c r="C851" s="134"/>
      <c r="D851" s="61">
        <v>2026</v>
      </c>
      <c r="E851" s="8">
        <f t="shared" si="166"/>
        <v>209103.71080999999</v>
      </c>
      <c r="F851" s="8">
        <f t="shared" si="167"/>
        <v>209103.71080999999</v>
      </c>
      <c r="G851" s="8">
        <f t="shared" si="167"/>
        <v>0</v>
      </c>
      <c r="H851" s="8">
        <f t="shared" si="167"/>
        <v>0</v>
      </c>
      <c r="I851" s="8">
        <f t="shared" si="167"/>
        <v>0</v>
      </c>
      <c r="J851" s="134"/>
      <c r="K851" s="135"/>
    </row>
    <row r="852" spans="1:11" x14ac:dyDescent="0.25">
      <c r="A852" s="106" t="s">
        <v>173</v>
      </c>
      <c r="B852" s="112" t="s">
        <v>174</v>
      </c>
      <c r="C852" s="106" t="s">
        <v>325</v>
      </c>
      <c r="D852" s="20" t="s">
        <v>0</v>
      </c>
      <c r="E852" s="4">
        <f t="shared" si="166"/>
        <v>890665.21834999998</v>
      </c>
      <c r="F852" s="4">
        <f>SUM(F853:F858)</f>
        <v>890665.21834999998</v>
      </c>
      <c r="G852" s="4">
        <f>SUM(G853:G858)</f>
        <v>0</v>
      </c>
      <c r="H852" s="4">
        <f>SUM(H853:H858)</f>
        <v>0</v>
      </c>
      <c r="I852" s="4">
        <f>SUM(I853:I858)</f>
        <v>0</v>
      </c>
      <c r="J852" s="141" t="s">
        <v>267</v>
      </c>
      <c r="K852" s="106" t="s">
        <v>9</v>
      </c>
    </row>
    <row r="853" spans="1:11" x14ac:dyDescent="0.25">
      <c r="A853" s="107"/>
      <c r="B853" s="113"/>
      <c r="C853" s="107"/>
      <c r="D853" s="75">
        <v>2021</v>
      </c>
      <c r="E853" s="2">
        <f>SUM(F853:I853)</f>
        <v>131385.65027000001</v>
      </c>
      <c r="F853" s="2">
        <v>131385.65027000001</v>
      </c>
      <c r="G853" s="2">
        <v>0</v>
      </c>
      <c r="H853" s="2">
        <v>0</v>
      </c>
      <c r="I853" s="2">
        <v>0</v>
      </c>
      <c r="J853" s="148"/>
      <c r="K853" s="107"/>
    </row>
    <row r="854" spans="1:11" x14ac:dyDescent="0.25">
      <c r="A854" s="107"/>
      <c r="B854" s="113"/>
      <c r="C854" s="107"/>
      <c r="D854" s="75">
        <v>2022</v>
      </c>
      <c r="E854" s="2">
        <f t="shared" ref="E854:E859" si="168">SUM(F854:I854)</f>
        <v>156249.47123</v>
      </c>
      <c r="F854" s="2">
        <v>156249.47123</v>
      </c>
      <c r="G854" s="2">
        <v>0</v>
      </c>
      <c r="H854" s="2">
        <v>0</v>
      </c>
      <c r="I854" s="2">
        <v>0</v>
      </c>
      <c r="J854" s="148"/>
      <c r="K854" s="107"/>
    </row>
    <row r="855" spans="1:11" x14ac:dyDescent="0.25">
      <c r="A855" s="107"/>
      <c r="B855" s="113"/>
      <c r="C855" s="107"/>
      <c r="D855" s="75">
        <v>2023</v>
      </c>
      <c r="E855" s="2">
        <f t="shared" si="168"/>
        <v>151628.52642000001</v>
      </c>
      <c r="F855" s="2">
        <v>151628.52642000001</v>
      </c>
      <c r="G855" s="2">
        <v>0</v>
      </c>
      <c r="H855" s="2">
        <v>0</v>
      </c>
      <c r="I855" s="2">
        <v>0</v>
      </c>
      <c r="J855" s="148"/>
      <c r="K855" s="107"/>
    </row>
    <row r="856" spans="1:11" x14ac:dyDescent="0.25">
      <c r="A856" s="107"/>
      <c r="B856" s="113"/>
      <c r="C856" s="107"/>
      <c r="D856" s="75">
        <v>2024</v>
      </c>
      <c r="E856" s="2">
        <f t="shared" si="168"/>
        <v>150487.79281000001</v>
      </c>
      <c r="F856" s="2">
        <v>150487.79281000001</v>
      </c>
      <c r="G856" s="2">
        <v>0</v>
      </c>
      <c r="H856" s="2">
        <v>0</v>
      </c>
      <c r="I856" s="2">
        <v>0</v>
      </c>
      <c r="J856" s="148"/>
      <c r="K856" s="107"/>
    </row>
    <row r="857" spans="1:11" x14ac:dyDescent="0.25">
      <c r="A857" s="107"/>
      <c r="B857" s="113"/>
      <c r="C857" s="107"/>
      <c r="D857" s="75">
        <v>2025</v>
      </c>
      <c r="E857" s="2">
        <f t="shared" si="168"/>
        <v>150425.98480999999</v>
      </c>
      <c r="F857" s="2">
        <v>150425.98480999999</v>
      </c>
      <c r="G857" s="2">
        <v>0</v>
      </c>
      <c r="H857" s="2">
        <v>0</v>
      </c>
      <c r="I857" s="2">
        <v>0</v>
      </c>
      <c r="J857" s="148"/>
      <c r="K857" s="107"/>
    </row>
    <row r="858" spans="1:11" x14ac:dyDescent="0.25">
      <c r="A858" s="135"/>
      <c r="B858" s="136"/>
      <c r="C858" s="137"/>
      <c r="D858" s="75">
        <v>2026</v>
      </c>
      <c r="E858" s="2">
        <f t="shared" si="168"/>
        <v>150487.79281000001</v>
      </c>
      <c r="F858" s="2">
        <v>150487.79281000001</v>
      </c>
      <c r="G858" s="2"/>
      <c r="H858" s="2"/>
      <c r="I858" s="2"/>
      <c r="J858" s="149"/>
      <c r="K858" s="135"/>
    </row>
    <row r="859" spans="1:11" x14ac:dyDescent="0.25">
      <c r="A859" s="106" t="s">
        <v>175</v>
      </c>
      <c r="B859" s="112" t="s">
        <v>176</v>
      </c>
      <c r="C859" s="106" t="s">
        <v>50</v>
      </c>
      <c r="D859" s="20" t="s">
        <v>0</v>
      </c>
      <c r="E859" s="4">
        <f t="shared" si="168"/>
        <v>85869.897330000007</v>
      </c>
      <c r="F859" s="4">
        <f>SUM(F860:F865)</f>
        <v>85869.897330000007</v>
      </c>
      <c r="G859" s="4">
        <f>SUM(G860:G865)</f>
        <v>0</v>
      </c>
      <c r="H859" s="4">
        <f>SUM(H860:H865)</f>
        <v>0</v>
      </c>
      <c r="I859" s="4">
        <f>SUM(I860:I865)</f>
        <v>0</v>
      </c>
      <c r="J859" s="145" t="s">
        <v>432</v>
      </c>
      <c r="K859" s="106" t="s">
        <v>268</v>
      </c>
    </row>
    <row r="860" spans="1:11" x14ac:dyDescent="0.25">
      <c r="A860" s="107"/>
      <c r="B860" s="113"/>
      <c r="C860" s="107"/>
      <c r="D860" s="75">
        <v>2021</v>
      </c>
      <c r="E860" s="2">
        <f>SUM(F860:I860)</f>
        <v>6530</v>
      </c>
      <c r="F860" s="2">
        <v>6530</v>
      </c>
      <c r="G860" s="2">
        <v>0</v>
      </c>
      <c r="H860" s="2">
        <v>0</v>
      </c>
      <c r="I860" s="2">
        <v>0</v>
      </c>
      <c r="J860" s="146"/>
      <c r="K860" s="107"/>
    </row>
    <row r="861" spans="1:11" x14ac:dyDescent="0.25">
      <c r="A861" s="107"/>
      <c r="B861" s="113"/>
      <c r="C861" s="107"/>
      <c r="D861" s="75">
        <v>2022</v>
      </c>
      <c r="E861" s="2">
        <f t="shared" ref="E861:E866" si="169">SUM(F861:I861)</f>
        <v>18622.545950000007</v>
      </c>
      <c r="F861" s="2">
        <v>18622.545950000007</v>
      </c>
      <c r="G861" s="2">
        <v>0</v>
      </c>
      <c r="H861" s="2">
        <v>0</v>
      </c>
      <c r="I861" s="2">
        <v>0</v>
      </c>
      <c r="J861" s="146"/>
      <c r="K861" s="107"/>
    </row>
    <row r="862" spans="1:11" x14ac:dyDescent="0.25">
      <c r="A862" s="107"/>
      <c r="B862" s="113"/>
      <c r="C862" s="107"/>
      <c r="D862" s="75">
        <v>2023</v>
      </c>
      <c r="E862" s="2">
        <f t="shared" si="169"/>
        <v>22819.598000000002</v>
      </c>
      <c r="F862" s="2">
        <v>22819.598000000002</v>
      </c>
      <c r="G862" s="2">
        <v>0</v>
      </c>
      <c r="H862" s="2">
        <v>0</v>
      </c>
      <c r="I862" s="2">
        <v>0</v>
      </c>
      <c r="J862" s="146"/>
      <c r="K862" s="107"/>
    </row>
    <row r="863" spans="1:11" x14ac:dyDescent="0.25">
      <c r="A863" s="107"/>
      <c r="B863" s="113"/>
      <c r="C863" s="107"/>
      <c r="D863" s="75">
        <v>2024</v>
      </c>
      <c r="E863" s="41">
        <f t="shared" si="169"/>
        <v>37897.753380000002</v>
      </c>
      <c r="F863" s="41">
        <f>22819.598+15078.15538</f>
        <v>37897.753380000002</v>
      </c>
      <c r="G863" s="2">
        <v>0</v>
      </c>
      <c r="H863" s="2">
        <v>0</v>
      </c>
      <c r="I863" s="2">
        <v>0</v>
      </c>
      <c r="J863" s="146"/>
      <c r="K863" s="107"/>
    </row>
    <row r="864" spans="1:11" x14ac:dyDescent="0.25">
      <c r="A864" s="107"/>
      <c r="B864" s="113"/>
      <c r="C864" s="107"/>
      <c r="D864" s="75">
        <v>2025</v>
      </c>
      <c r="E864" s="2">
        <f t="shared" si="169"/>
        <v>0</v>
      </c>
      <c r="F864" s="2">
        <v>0</v>
      </c>
      <c r="G864" s="2">
        <v>0</v>
      </c>
      <c r="H864" s="2">
        <v>0</v>
      </c>
      <c r="I864" s="2">
        <v>0</v>
      </c>
      <c r="J864" s="146"/>
      <c r="K864" s="107"/>
    </row>
    <row r="865" spans="1:11" ht="39.75" customHeight="1" x14ac:dyDescent="0.25">
      <c r="A865" s="135"/>
      <c r="B865" s="136"/>
      <c r="C865" s="137"/>
      <c r="D865" s="75">
        <v>2026</v>
      </c>
      <c r="E865" s="2">
        <f t="shared" si="169"/>
        <v>0</v>
      </c>
      <c r="F865" s="2">
        <v>0</v>
      </c>
      <c r="G865" s="2">
        <v>0</v>
      </c>
      <c r="H865" s="2">
        <v>0</v>
      </c>
      <c r="I865" s="2">
        <v>0</v>
      </c>
      <c r="J865" s="147"/>
      <c r="K865" s="135"/>
    </row>
    <row r="866" spans="1:11" x14ac:dyDescent="0.25">
      <c r="A866" s="106" t="s">
        <v>177</v>
      </c>
      <c r="B866" s="112" t="s">
        <v>178</v>
      </c>
      <c r="C866" s="106" t="s">
        <v>325</v>
      </c>
      <c r="D866" s="20" t="s">
        <v>0</v>
      </c>
      <c r="E866" s="4">
        <f t="shared" si="169"/>
        <v>6952.9160000000002</v>
      </c>
      <c r="F866" s="4">
        <f>SUM(F867:F872)</f>
        <v>6952.9160000000002</v>
      </c>
      <c r="G866" s="4">
        <f>SUM(G867:G872)</f>
        <v>0</v>
      </c>
      <c r="H866" s="4">
        <f>SUM(H867:H872)</f>
        <v>0</v>
      </c>
      <c r="I866" s="4">
        <f>SUM(I867:I872)</f>
        <v>0</v>
      </c>
      <c r="J866" s="131" t="s">
        <v>269</v>
      </c>
      <c r="K866" s="106" t="s">
        <v>9</v>
      </c>
    </row>
    <row r="867" spans="1:11" x14ac:dyDescent="0.25">
      <c r="A867" s="107"/>
      <c r="B867" s="113"/>
      <c r="C867" s="107"/>
      <c r="D867" s="75">
        <v>2021</v>
      </c>
      <c r="E867" s="2">
        <f>SUM(F867:I867)</f>
        <v>1390.8</v>
      </c>
      <c r="F867" s="2">
        <v>1390.8</v>
      </c>
      <c r="G867" s="2">
        <v>0</v>
      </c>
      <c r="H867" s="2">
        <v>0</v>
      </c>
      <c r="I867" s="2">
        <v>0</v>
      </c>
      <c r="J867" s="132"/>
      <c r="K867" s="107"/>
    </row>
    <row r="868" spans="1:11" x14ac:dyDescent="0.25">
      <c r="A868" s="107"/>
      <c r="B868" s="113"/>
      <c r="C868" s="107"/>
      <c r="D868" s="75">
        <v>2022</v>
      </c>
      <c r="E868" s="2">
        <f t="shared" ref="E868:E873" si="170">SUM(F868:I868)</f>
        <v>1290.8</v>
      </c>
      <c r="F868" s="2">
        <v>1290.8</v>
      </c>
      <c r="G868" s="2">
        <v>0</v>
      </c>
      <c r="H868" s="2">
        <v>0</v>
      </c>
      <c r="I868" s="2">
        <v>0</v>
      </c>
      <c r="J868" s="132"/>
      <c r="K868" s="107"/>
    </row>
    <row r="869" spans="1:11" x14ac:dyDescent="0.25">
      <c r="A869" s="107"/>
      <c r="B869" s="113"/>
      <c r="C869" s="107"/>
      <c r="D869" s="75">
        <v>2023</v>
      </c>
      <c r="E869" s="2">
        <f t="shared" si="170"/>
        <v>900.18200000000002</v>
      </c>
      <c r="F869" s="2">
        <f>1290.8-120.48442-270.13358</f>
        <v>900.18200000000002</v>
      </c>
      <c r="G869" s="2">
        <v>0</v>
      </c>
      <c r="H869" s="2">
        <v>0</v>
      </c>
      <c r="I869" s="2">
        <v>0</v>
      </c>
      <c r="J869" s="132"/>
      <c r="K869" s="107"/>
    </row>
    <row r="870" spans="1:11" x14ac:dyDescent="0.25">
      <c r="A870" s="107"/>
      <c r="B870" s="113"/>
      <c r="C870" s="107"/>
      <c r="D870" s="75">
        <v>2024</v>
      </c>
      <c r="E870" s="2">
        <f t="shared" si="170"/>
        <v>789.53399999999988</v>
      </c>
      <c r="F870" s="2">
        <f>1290.8-501.266</f>
        <v>789.53399999999988</v>
      </c>
      <c r="G870" s="2">
        <v>0</v>
      </c>
      <c r="H870" s="2">
        <v>0</v>
      </c>
      <c r="I870" s="2">
        <v>0</v>
      </c>
      <c r="J870" s="132"/>
      <c r="K870" s="107"/>
    </row>
    <row r="871" spans="1:11" x14ac:dyDescent="0.25">
      <c r="A871" s="107"/>
      <c r="B871" s="113"/>
      <c r="C871" s="107"/>
      <c r="D871" s="75">
        <v>2025</v>
      </c>
      <c r="E871" s="2">
        <f t="shared" si="170"/>
        <v>1290.8</v>
      </c>
      <c r="F871" s="2">
        <v>1290.8</v>
      </c>
      <c r="G871" s="2">
        <v>0</v>
      </c>
      <c r="H871" s="2">
        <v>0</v>
      </c>
      <c r="I871" s="2">
        <v>0</v>
      </c>
      <c r="J871" s="132"/>
      <c r="K871" s="107"/>
    </row>
    <row r="872" spans="1:11" x14ac:dyDescent="0.25">
      <c r="A872" s="135"/>
      <c r="B872" s="136"/>
      <c r="C872" s="137"/>
      <c r="D872" s="75">
        <v>2026</v>
      </c>
      <c r="E872" s="2">
        <f t="shared" si="170"/>
        <v>1290.8</v>
      </c>
      <c r="F872" s="2">
        <v>1290.8</v>
      </c>
      <c r="G872" s="2">
        <v>0</v>
      </c>
      <c r="H872" s="2">
        <v>0</v>
      </c>
      <c r="I872" s="2">
        <v>0</v>
      </c>
      <c r="J872" s="136"/>
      <c r="K872" s="135"/>
    </row>
    <row r="873" spans="1:11" x14ac:dyDescent="0.25">
      <c r="A873" s="106" t="s">
        <v>179</v>
      </c>
      <c r="B873" s="112" t="s">
        <v>378</v>
      </c>
      <c r="C873" s="106" t="s">
        <v>325</v>
      </c>
      <c r="D873" s="20" t="s">
        <v>0</v>
      </c>
      <c r="E873" s="4">
        <f t="shared" si="170"/>
        <v>94000</v>
      </c>
      <c r="F873" s="4">
        <f>SUM(F874:F879)</f>
        <v>94000</v>
      </c>
      <c r="G873" s="4">
        <f>SUM(G874:G879)</f>
        <v>0</v>
      </c>
      <c r="H873" s="4">
        <f>SUM(H874:H879)</f>
        <v>0</v>
      </c>
      <c r="I873" s="4">
        <f>SUM(I874:I879)</f>
        <v>0</v>
      </c>
      <c r="J873" s="131" t="s">
        <v>326</v>
      </c>
      <c r="K873" s="106" t="s">
        <v>9</v>
      </c>
    </row>
    <row r="874" spans="1:11" x14ac:dyDescent="0.25">
      <c r="A874" s="107"/>
      <c r="B874" s="113"/>
      <c r="C874" s="107"/>
      <c r="D874" s="75">
        <v>2021</v>
      </c>
      <c r="E874" s="2">
        <f>SUM(F874:I874)</f>
        <v>4000</v>
      </c>
      <c r="F874" s="2">
        <v>4000</v>
      </c>
      <c r="G874" s="2">
        <v>0</v>
      </c>
      <c r="H874" s="2">
        <v>0</v>
      </c>
      <c r="I874" s="2">
        <v>0</v>
      </c>
      <c r="J874" s="132"/>
      <c r="K874" s="107"/>
    </row>
    <row r="875" spans="1:11" x14ac:dyDescent="0.25">
      <c r="A875" s="107"/>
      <c r="B875" s="113"/>
      <c r="C875" s="107"/>
      <c r="D875" s="75">
        <v>2022</v>
      </c>
      <c r="E875" s="2">
        <f t="shared" ref="E875:E880" si="171">SUM(F875:I875)</f>
        <v>15000</v>
      </c>
      <c r="F875" s="2">
        <v>15000</v>
      </c>
      <c r="G875" s="2">
        <v>0</v>
      </c>
      <c r="H875" s="2">
        <v>0</v>
      </c>
      <c r="I875" s="2">
        <v>0</v>
      </c>
      <c r="J875" s="132"/>
      <c r="K875" s="107"/>
    </row>
    <row r="876" spans="1:11" x14ac:dyDescent="0.25">
      <c r="A876" s="107"/>
      <c r="B876" s="113"/>
      <c r="C876" s="107"/>
      <c r="D876" s="75">
        <v>2023</v>
      </c>
      <c r="E876" s="2">
        <f t="shared" si="171"/>
        <v>15000</v>
      </c>
      <c r="F876" s="2">
        <v>15000</v>
      </c>
      <c r="G876" s="2">
        <v>0</v>
      </c>
      <c r="H876" s="2">
        <v>0</v>
      </c>
      <c r="I876" s="2">
        <v>0</v>
      </c>
      <c r="J876" s="132"/>
      <c r="K876" s="107"/>
    </row>
    <row r="877" spans="1:11" x14ac:dyDescent="0.25">
      <c r="A877" s="107"/>
      <c r="B877" s="113"/>
      <c r="C877" s="107"/>
      <c r="D877" s="75">
        <v>2024</v>
      </c>
      <c r="E877" s="41">
        <f t="shared" si="171"/>
        <v>30000</v>
      </c>
      <c r="F877" s="41">
        <f>15000+15000</f>
        <v>30000</v>
      </c>
      <c r="G877" s="2">
        <v>0</v>
      </c>
      <c r="H877" s="2">
        <v>0</v>
      </c>
      <c r="I877" s="2">
        <v>0</v>
      </c>
      <c r="J877" s="132"/>
      <c r="K877" s="107"/>
    </row>
    <row r="878" spans="1:11" x14ac:dyDescent="0.25">
      <c r="A878" s="107"/>
      <c r="B878" s="113"/>
      <c r="C878" s="107"/>
      <c r="D878" s="75">
        <v>2025</v>
      </c>
      <c r="E878" s="2">
        <f t="shared" si="171"/>
        <v>15000</v>
      </c>
      <c r="F878" s="2">
        <v>15000</v>
      </c>
      <c r="G878" s="2">
        <v>0</v>
      </c>
      <c r="H878" s="2">
        <v>0</v>
      </c>
      <c r="I878" s="2">
        <v>0</v>
      </c>
      <c r="J878" s="132"/>
      <c r="K878" s="107"/>
    </row>
    <row r="879" spans="1:11" x14ac:dyDescent="0.25">
      <c r="A879" s="135"/>
      <c r="B879" s="136"/>
      <c r="C879" s="137"/>
      <c r="D879" s="75">
        <v>2026</v>
      </c>
      <c r="E879" s="2">
        <f t="shared" si="171"/>
        <v>15000</v>
      </c>
      <c r="F879" s="2">
        <v>15000</v>
      </c>
      <c r="G879" s="2">
        <v>0</v>
      </c>
      <c r="H879" s="2">
        <v>0</v>
      </c>
      <c r="I879" s="2">
        <v>0</v>
      </c>
      <c r="J879" s="136"/>
      <c r="K879" s="135"/>
    </row>
    <row r="880" spans="1:11" x14ac:dyDescent="0.25">
      <c r="A880" s="106" t="s">
        <v>180</v>
      </c>
      <c r="B880" s="112" t="s">
        <v>379</v>
      </c>
      <c r="C880" s="106" t="s">
        <v>325</v>
      </c>
      <c r="D880" s="20" t="s">
        <v>0</v>
      </c>
      <c r="E880" s="4">
        <f t="shared" si="171"/>
        <v>3796.0480000000002</v>
      </c>
      <c r="F880" s="4">
        <f>SUM(F881:F886)</f>
        <v>3796.0480000000002</v>
      </c>
      <c r="G880" s="4">
        <f>SUM(G881:G886)</f>
        <v>0</v>
      </c>
      <c r="H880" s="4">
        <f>SUM(H881:H886)</f>
        <v>0</v>
      </c>
      <c r="I880" s="4">
        <f>SUM(I881:I886)</f>
        <v>0</v>
      </c>
      <c r="J880" s="131" t="s">
        <v>270</v>
      </c>
      <c r="K880" s="106" t="s">
        <v>9</v>
      </c>
    </row>
    <row r="881" spans="1:15" x14ac:dyDescent="0.25">
      <c r="A881" s="107"/>
      <c r="B881" s="113"/>
      <c r="C881" s="107"/>
      <c r="D881" s="75">
        <v>2021</v>
      </c>
      <c r="E881" s="2">
        <f>SUM(F881:I881)</f>
        <v>896.12300000000005</v>
      </c>
      <c r="F881" s="6">
        <v>896.12300000000005</v>
      </c>
      <c r="G881" s="2">
        <v>0</v>
      </c>
      <c r="H881" s="2">
        <v>0</v>
      </c>
      <c r="I881" s="2">
        <v>0</v>
      </c>
      <c r="J881" s="132"/>
      <c r="K881" s="107"/>
    </row>
    <row r="882" spans="1:15" x14ac:dyDescent="0.25">
      <c r="A882" s="107"/>
      <c r="B882" s="113"/>
      <c r="C882" s="107"/>
      <c r="D882" s="75">
        <v>2022</v>
      </c>
      <c r="E882" s="2">
        <f t="shared" ref="E882:E887" si="172">SUM(F882:I882)</f>
        <v>512.53</v>
      </c>
      <c r="F882" s="6">
        <v>512.53</v>
      </c>
      <c r="G882" s="2">
        <v>0</v>
      </c>
      <c r="H882" s="2">
        <v>0</v>
      </c>
      <c r="I882" s="2">
        <v>0</v>
      </c>
      <c r="J882" s="132"/>
      <c r="K882" s="107"/>
    </row>
    <row r="883" spans="1:15" x14ac:dyDescent="0.25">
      <c r="A883" s="107"/>
      <c r="B883" s="113"/>
      <c r="C883" s="107"/>
      <c r="D883" s="75">
        <v>2023</v>
      </c>
      <c r="E883" s="2">
        <f t="shared" si="172"/>
        <v>637.51200000000006</v>
      </c>
      <c r="F883" s="6">
        <f>628.912+8.6</f>
        <v>637.51200000000006</v>
      </c>
      <c r="G883" s="2">
        <v>0</v>
      </c>
      <c r="H883" s="2">
        <v>0</v>
      </c>
      <c r="I883" s="2">
        <v>0</v>
      </c>
      <c r="J883" s="132"/>
      <c r="K883" s="107"/>
      <c r="M883" s="49"/>
      <c r="O883" s="49"/>
    </row>
    <row r="884" spans="1:15" x14ac:dyDescent="0.25">
      <c r="A884" s="107"/>
      <c r="B884" s="113"/>
      <c r="C884" s="107"/>
      <c r="D884" s="75">
        <v>2024</v>
      </c>
      <c r="E884" s="2">
        <f t="shared" si="172"/>
        <v>583.96699999999998</v>
      </c>
      <c r="F884" s="6">
        <v>583.96699999999998</v>
      </c>
      <c r="G884" s="2">
        <v>0</v>
      </c>
      <c r="H884" s="2">
        <v>0</v>
      </c>
      <c r="I884" s="2">
        <v>0</v>
      </c>
      <c r="J884" s="132"/>
      <c r="K884" s="107"/>
    </row>
    <row r="885" spans="1:15" x14ac:dyDescent="0.25">
      <c r="A885" s="107"/>
      <c r="B885" s="113"/>
      <c r="C885" s="107"/>
      <c r="D885" s="75">
        <v>2025</v>
      </c>
      <c r="E885" s="2">
        <f t="shared" si="172"/>
        <v>584.298</v>
      </c>
      <c r="F885" s="6">
        <v>584.298</v>
      </c>
      <c r="G885" s="2">
        <v>0</v>
      </c>
      <c r="H885" s="2">
        <v>0</v>
      </c>
      <c r="I885" s="2">
        <v>0</v>
      </c>
      <c r="J885" s="132"/>
      <c r="K885" s="107"/>
    </row>
    <row r="886" spans="1:15" x14ac:dyDescent="0.25">
      <c r="A886" s="135"/>
      <c r="B886" s="136"/>
      <c r="C886" s="137"/>
      <c r="D886" s="75">
        <v>2026</v>
      </c>
      <c r="E886" s="2">
        <f t="shared" si="172"/>
        <v>581.61800000000005</v>
      </c>
      <c r="F886" s="6">
        <v>581.61800000000005</v>
      </c>
      <c r="G886" s="2">
        <v>0</v>
      </c>
      <c r="H886" s="2">
        <v>0</v>
      </c>
      <c r="I886" s="2">
        <v>0</v>
      </c>
      <c r="J886" s="136"/>
      <c r="K886" s="135"/>
    </row>
    <row r="887" spans="1:15" x14ac:dyDescent="0.25">
      <c r="A887" s="138" t="s">
        <v>181</v>
      </c>
      <c r="B887" s="112" t="s">
        <v>182</v>
      </c>
      <c r="C887" s="106" t="s">
        <v>43</v>
      </c>
      <c r="D887" s="20" t="s">
        <v>0</v>
      </c>
      <c r="E887" s="4">
        <f t="shared" si="172"/>
        <v>628</v>
      </c>
      <c r="F887" s="4">
        <f>SUM(F888:F893)</f>
        <v>628</v>
      </c>
      <c r="G887" s="4">
        <f>SUM(G888:G893)</f>
        <v>0</v>
      </c>
      <c r="H887" s="4">
        <f>SUM(H888:H893)</f>
        <v>0</v>
      </c>
      <c r="I887" s="4">
        <f>SUM(I888:I893)</f>
        <v>0</v>
      </c>
      <c r="J887" s="131" t="s">
        <v>271</v>
      </c>
      <c r="K887" s="106" t="s">
        <v>9</v>
      </c>
    </row>
    <row r="888" spans="1:15" x14ac:dyDescent="0.25">
      <c r="A888" s="107"/>
      <c r="B888" s="113"/>
      <c r="C888" s="107"/>
      <c r="D888" s="55">
        <v>2021</v>
      </c>
      <c r="E888" s="2">
        <f>SUM(F888:I888)</f>
        <v>228</v>
      </c>
      <c r="F888" s="6">
        <v>228</v>
      </c>
      <c r="G888" s="2">
        <v>0</v>
      </c>
      <c r="H888" s="2">
        <v>0</v>
      </c>
      <c r="I888" s="2">
        <v>0</v>
      </c>
      <c r="J888" s="132"/>
      <c r="K888" s="107"/>
    </row>
    <row r="889" spans="1:15" x14ac:dyDescent="0.25">
      <c r="A889" s="107"/>
      <c r="B889" s="113"/>
      <c r="C889" s="107"/>
      <c r="D889" s="55">
        <v>2022</v>
      </c>
      <c r="E889" s="2">
        <f t="shared" ref="E889:E894" si="173">SUM(F889:I889)</f>
        <v>400</v>
      </c>
      <c r="F889" s="6">
        <v>400</v>
      </c>
      <c r="G889" s="2">
        <v>0</v>
      </c>
      <c r="H889" s="2">
        <v>0</v>
      </c>
      <c r="I889" s="2">
        <v>0</v>
      </c>
      <c r="J889" s="132"/>
      <c r="K889" s="107"/>
    </row>
    <row r="890" spans="1:15" x14ac:dyDescent="0.25">
      <c r="A890" s="107"/>
      <c r="B890" s="113"/>
      <c r="C890" s="107"/>
      <c r="D890" s="55">
        <v>2023</v>
      </c>
      <c r="E890" s="2">
        <f t="shared" si="173"/>
        <v>0</v>
      </c>
      <c r="F890" s="6">
        <v>0</v>
      </c>
      <c r="G890" s="2">
        <v>0</v>
      </c>
      <c r="H890" s="2">
        <v>0</v>
      </c>
      <c r="I890" s="2">
        <v>0</v>
      </c>
      <c r="J890" s="132"/>
      <c r="K890" s="107"/>
    </row>
    <row r="891" spans="1:15" x14ac:dyDescent="0.25">
      <c r="A891" s="107"/>
      <c r="B891" s="113"/>
      <c r="C891" s="107"/>
      <c r="D891" s="55">
        <v>2024</v>
      </c>
      <c r="E891" s="2">
        <f t="shared" si="173"/>
        <v>0</v>
      </c>
      <c r="F891" s="6">
        <v>0</v>
      </c>
      <c r="G891" s="2">
        <v>0</v>
      </c>
      <c r="H891" s="2">
        <v>0</v>
      </c>
      <c r="I891" s="2">
        <v>0</v>
      </c>
      <c r="J891" s="132"/>
      <c r="K891" s="107"/>
    </row>
    <row r="892" spans="1:15" x14ac:dyDescent="0.25">
      <c r="A892" s="107"/>
      <c r="B892" s="113"/>
      <c r="C892" s="107"/>
      <c r="D892" s="55">
        <v>2025</v>
      </c>
      <c r="E892" s="2">
        <f t="shared" si="173"/>
        <v>0</v>
      </c>
      <c r="F892" s="6">
        <v>0</v>
      </c>
      <c r="G892" s="2">
        <v>0</v>
      </c>
      <c r="H892" s="2">
        <v>0</v>
      </c>
      <c r="I892" s="2">
        <v>0</v>
      </c>
      <c r="J892" s="132"/>
      <c r="K892" s="107"/>
    </row>
    <row r="893" spans="1:15" x14ac:dyDescent="0.25">
      <c r="A893" s="135"/>
      <c r="B893" s="114"/>
      <c r="C893" s="135"/>
      <c r="D893" s="59">
        <v>2026</v>
      </c>
      <c r="E893" s="2">
        <f t="shared" si="173"/>
        <v>0</v>
      </c>
      <c r="F893" s="6">
        <v>0</v>
      </c>
      <c r="G893" s="2">
        <v>0</v>
      </c>
      <c r="H893" s="2">
        <v>0</v>
      </c>
      <c r="I893" s="2">
        <v>0</v>
      </c>
      <c r="J893" s="134"/>
      <c r="K893" s="135"/>
    </row>
    <row r="894" spans="1:15" x14ac:dyDescent="0.25">
      <c r="A894" s="138" t="s">
        <v>183</v>
      </c>
      <c r="B894" s="112" t="s">
        <v>184</v>
      </c>
      <c r="C894" s="106" t="s">
        <v>43</v>
      </c>
      <c r="D894" s="20" t="s">
        <v>0</v>
      </c>
      <c r="E894" s="4">
        <f t="shared" si="173"/>
        <v>1250</v>
      </c>
      <c r="F894" s="4">
        <f>SUM(F895:F900)</f>
        <v>1250</v>
      </c>
      <c r="G894" s="4">
        <f>SUM(G895:G900)</f>
        <v>0</v>
      </c>
      <c r="H894" s="4">
        <f>SUM(H895:H900)</f>
        <v>0</v>
      </c>
      <c r="I894" s="4">
        <f>SUM(I895:I900)</f>
        <v>0</v>
      </c>
      <c r="J894" s="131" t="s">
        <v>272</v>
      </c>
      <c r="K894" s="106" t="s">
        <v>9</v>
      </c>
    </row>
    <row r="895" spans="1:15" x14ac:dyDescent="0.25">
      <c r="A895" s="107"/>
      <c r="B895" s="113"/>
      <c r="C895" s="107"/>
      <c r="D895" s="16">
        <v>2021</v>
      </c>
      <c r="E895" s="2">
        <f>SUM(F895:I895)</f>
        <v>400</v>
      </c>
      <c r="F895" s="6">
        <v>400</v>
      </c>
      <c r="G895" s="2">
        <v>0</v>
      </c>
      <c r="H895" s="2">
        <v>0</v>
      </c>
      <c r="I895" s="2">
        <v>0</v>
      </c>
      <c r="J895" s="132"/>
      <c r="K895" s="107"/>
    </row>
    <row r="896" spans="1:15" x14ac:dyDescent="0.25">
      <c r="A896" s="107"/>
      <c r="B896" s="113"/>
      <c r="C896" s="107"/>
      <c r="D896" s="16">
        <v>2022</v>
      </c>
      <c r="E896" s="2">
        <f t="shared" ref="E896:E901" si="174">SUM(F896:I896)</f>
        <v>850</v>
      </c>
      <c r="F896" s="6">
        <v>850</v>
      </c>
      <c r="G896" s="2">
        <v>0</v>
      </c>
      <c r="H896" s="2">
        <v>0</v>
      </c>
      <c r="I896" s="2">
        <v>0</v>
      </c>
      <c r="J896" s="132"/>
      <c r="K896" s="107"/>
    </row>
    <row r="897" spans="1:11" x14ac:dyDescent="0.25">
      <c r="A897" s="107"/>
      <c r="B897" s="113"/>
      <c r="C897" s="107"/>
      <c r="D897" s="16">
        <v>2023</v>
      </c>
      <c r="E897" s="2">
        <f t="shared" si="174"/>
        <v>0</v>
      </c>
      <c r="F897" s="6">
        <v>0</v>
      </c>
      <c r="G897" s="2">
        <v>0</v>
      </c>
      <c r="H897" s="2">
        <v>0</v>
      </c>
      <c r="I897" s="2">
        <v>0</v>
      </c>
      <c r="J897" s="132"/>
      <c r="K897" s="107"/>
    </row>
    <row r="898" spans="1:11" x14ac:dyDescent="0.25">
      <c r="A898" s="107"/>
      <c r="B898" s="113"/>
      <c r="C898" s="107"/>
      <c r="D898" s="16">
        <v>2024</v>
      </c>
      <c r="E898" s="2">
        <f t="shared" si="174"/>
        <v>0</v>
      </c>
      <c r="F898" s="6">
        <v>0</v>
      </c>
      <c r="G898" s="2">
        <v>0</v>
      </c>
      <c r="H898" s="2">
        <v>0</v>
      </c>
      <c r="I898" s="2">
        <v>0</v>
      </c>
      <c r="J898" s="132"/>
      <c r="K898" s="107"/>
    </row>
    <row r="899" spans="1:11" x14ac:dyDescent="0.25">
      <c r="A899" s="107"/>
      <c r="B899" s="113"/>
      <c r="C899" s="107"/>
      <c r="D899" s="16">
        <v>2025</v>
      </c>
      <c r="E899" s="2">
        <f t="shared" si="174"/>
        <v>0</v>
      </c>
      <c r="F899" s="6">
        <v>0</v>
      </c>
      <c r="G899" s="2">
        <v>0</v>
      </c>
      <c r="H899" s="2">
        <v>0</v>
      </c>
      <c r="I899" s="2">
        <v>0</v>
      </c>
      <c r="J899" s="132"/>
      <c r="K899" s="107"/>
    </row>
    <row r="900" spans="1:11" x14ac:dyDescent="0.25">
      <c r="A900" s="135"/>
      <c r="B900" s="114"/>
      <c r="C900" s="135"/>
      <c r="D900" s="59">
        <v>2026</v>
      </c>
      <c r="E900" s="2">
        <f t="shared" si="174"/>
        <v>0</v>
      </c>
      <c r="F900" s="6">
        <v>0</v>
      </c>
      <c r="G900" s="2">
        <v>0</v>
      </c>
      <c r="H900" s="2">
        <v>0</v>
      </c>
      <c r="I900" s="2">
        <v>0</v>
      </c>
      <c r="J900" s="134"/>
      <c r="K900" s="135"/>
    </row>
    <row r="901" spans="1:11" x14ac:dyDescent="0.25">
      <c r="A901" s="138" t="s">
        <v>185</v>
      </c>
      <c r="B901" s="112" t="s">
        <v>186</v>
      </c>
      <c r="C901" s="106" t="s">
        <v>325</v>
      </c>
      <c r="D901" s="20" t="s">
        <v>0</v>
      </c>
      <c r="E901" s="4">
        <f t="shared" si="174"/>
        <v>12000</v>
      </c>
      <c r="F901" s="4">
        <f>SUM(F902:F907)</f>
        <v>12000</v>
      </c>
      <c r="G901" s="4">
        <f>SUM(G902:G907)</f>
        <v>0</v>
      </c>
      <c r="H901" s="4">
        <f>SUM(H902:H907)</f>
        <v>0</v>
      </c>
      <c r="I901" s="4">
        <f>SUM(I902:I907)</f>
        <v>0</v>
      </c>
      <c r="J901" s="131" t="s">
        <v>273</v>
      </c>
      <c r="K901" s="106" t="s">
        <v>9</v>
      </c>
    </row>
    <row r="902" spans="1:11" x14ac:dyDescent="0.25">
      <c r="A902" s="107"/>
      <c r="B902" s="113"/>
      <c r="C902" s="107"/>
      <c r="D902" s="75">
        <v>2021</v>
      </c>
      <c r="E902" s="2">
        <f t="shared" ref="E902:E909" si="175">SUM(F902:I902)</f>
        <v>1900</v>
      </c>
      <c r="F902" s="2">
        <v>1900</v>
      </c>
      <c r="G902" s="2">
        <v>0</v>
      </c>
      <c r="H902" s="2">
        <v>0</v>
      </c>
      <c r="I902" s="2">
        <v>0</v>
      </c>
      <c r="J902" s="132"/>
      <c r="K902" s="107"/>
    </row>
    <row r="903" spans="1:11" x14ac:dyDescent="0.25">
      <c r="A903" s="107"/>
      <c r="B903" s="113"/>
      <c r="C903" s="107"/>
      <c r="D903" s="75">
        <v>2022</v>
      </c>
      <c r="E903" s="2">
        <f t="shared" si="175"/>
        <v>1900</v>
      </c>
      <c r="F903" s="2">
        <v>1900</v>
      </c>
      <c r="G903" s="2">
        <f>G930+G936+G941+G947</f>
        <v>0</v>
      </c>
      <c r="H903" s="2">
        <f>H930+H936+H941+H947</f>
        <v>0</v>
      </c>
      <c r="I903" s="2">
        <f>I930+I936+I941+I947</f>
        <v>0</v>
      </c>
      <c r="J903" s="132"/>
      <c r="K903" s="107"/>
    </row>
    <row r="904" spans="1:11" x14ac:dyDescent="0.25">
      <c r="A904" s="107"/>
      <c r="B904" s="113"/>
      <c r="C904" s="107"/>
      <c r="D904" s="75">
        <v>2023</v>
      </c>
      <c r="E904" s="2">
        <f t="shared" si="175"/>
        <v>1900</v>
      </c>
      <c r="F904" s="2">
        <v>1900</v>
      </c>
      <c r="G904" s="2">
        <f>G931+G937+G943+G948</f>
        <v>0</v>
      </c>
      <c r="H904" s="2">
        <f>H931+H937+H943+H948</f>
        <v>0</v>
      </c>
      <c r="I904" s="2">
        <f>I931+I937+I943+I948</f>
        <v>0</v>
      </c>
      <c r="J904" s="132"/>
      <c r="K904" s="107"/>
    </row>
    <row r="905" spans="1:11" x14ac:dyDescent="0.25">
      <c r="A905" s="107"/>
      <c r="B905" s="113"/>
      <c r="C905" s="107"/>
      <c r="D905" s="75">
        <v>2024</v>
      </c>
      <c r="E905" s="2">
        <f t="shared" si="175"/>
        <v>2100</v>
      </c>
      <c r="F905" s="2">
        <v>2100</v>
      </c>
      <c r="G905" s="2">
        <f t="shared" ref="G905:I906" si="176">G932+G938+G944+G859</f>
        <v>0</v>
      </c>
      <c r="H905" s="2">
        <f t="shared" si="176"/>
        <v>0</v>
      </c>
      <c r="I905" s="2">
        <f t="shared" si="176"/>
        <v>0</v>
      </c>
      <c r="J905" s="132"/>
      <c r="K905" s="107"/>
    </row>
    <row r="906" spans="1:11" x14ac:dyDescent="0.25">
      <c r="A906" s="107"/>
      <c r="B906" s="113"/>
      <c r="C906" s="107"/>
      <c r="D906" s="75">
        <v>2025</v>
      </c>
      <c r="E906" s="2">
        <f t="shared" si="175"/>
        <v>2100</v>
      </c>
      <c r="F906" s="2">
        <v>2100</v>
      </c>
      <c r="G906" s="2">
        <f t="shared" si="176"/>
        <v>0</v>
      </c>
      <c r="H906" s="2">
        <f t="shared" si="176"/>
        <v>0</v>
      </c>
      <c r="I906" s="2">
        <f t="shared" si="176"/>
        <v>0</v>
      </c>
      <c r="J906" s="132"/>
      <c r="K906" s="107"/>
    </row>
    <row r="907" spans="1:11" x14ac:dyDescent="0.25">
      <c r="A907" s="135"/>
      <c r="B907" s="114"/>
      <c r="C907" s="144"/>
      <c r="D907" s="75">
        <v>2026</v>
      </c>
      <c r="E907" s="2">
        <f t="shared" si="175"/>
        <v>2100</v>
      </c>
      <c r="F907" s="2">
        <v>2100</v>
      </c>
      <c r="G907" s="2">
        <v>0</v>
      </c>
      <c r="H907" s="2">
        <v>0</v>
      </c>
      <c r="I907" s="2">
        <v>0</v>
      </c>
      <c r="J907" s="134"/>
      <c r="K907" s="135"/>
    </row>
    <row r="908" spans="1:11" x14ac:dyDescent="0.25">
      <c r="A908" s="138" t="s">
        <v>187</v>
      </c>
      <c r="B908" s="112" t="s">
        <v>188</v>
      </c>
      <c r="C908" s="106">
        <v>2021</v>
      </c>
      <c r="D908" s="20" t="s">
        <v>0</v>
      </c>
      <c r="E908" s="4">
        <f t="shared" si="175"/>
        <v>11523.8</v>
      </c>
      <c r="F908" s="4">
        <f>SUM(F909:F914)</f>
        <v>0</v>
      </c>
      <c r="G908" s="4">
        <f>SUM(G909:G914)</f>
        <v>11523.8</v>
      </c>
      <c r="H908" s="4">
        <f>SUM(H909:H914)</f>
        <v>0</v>
      </c>
      <c r="I908" s="4">
        <f>SUM(I909:I914)</f>
        <v>0</v>
      </c>
      <c r="J908" s="131" t="s">
        <v>274</v>
      </c>
      <c r="K908" s="106" t="s">
        <v>9</v>
      </c>
    </row>
    <row r="909" spans="1:11" x14ac:dyDescent="0.25">
      <c r="A909" s="139"/>
      <c r="B909" s="113"/>
      <c r="C909" s="107"/>
      <c r="D909" s="16">
        <v>2021</v>
      </c>
      <c r="E909" s="2">
        <f t="shared" si="175"/>
        <v>11523.8</v>
      </c>
      <c r="F909" s="2">
        <v>0</v>
      </c>
      <c r="G909" s="2">
        <v>11523.8</v>
      </c>
      <c r="H909" s="2">
        <v>0</v>
      </c>
      <c r="I909" s="2">
        <v>0</v>
      </c>
      <c r="J909" s="132"/>
      <c r="K909" s="107"/>
    </row>
    <row r="910" spans="1:11" x14ac:dyDescent="0.25">
      <c r="A910" s="139"/>
      <c r="B910" s="113"/>
      <c r="C910" s="107"/>
      <c r="D910" s="16">
        <v>2022</v>
      </c>
      <c r="E910" s="2">
        <f t="shared" ref="E910:E915" si="177">SUM(F910:I910)</f>
        <v>0</v>
      </c>
      <c r="F910" s="2">
        <v>0</v>
      </c>
      <c r="G910" s="2">
        <v>0</v>
      </c>
      <c r="H910" s="2">
        <v>0</v>
      </c>
      <c r="I910" s="2">
        <v>0</v>
      </c>
      <c r="J910" s="132"/>
      <c r="K910" s="107"/>
    </row>
    <row r="911" spans="1:11" x14ac:dyDescent="0.25">
      <c r="A911" s="139"/>
      <c r="B911" s="113"/>
      <c r="C911" s="107"/>
      <c r="D911" s="16">
        <v>2023</v>
      </c>
      <c r="E911" s="2">
        <f t="shared" si="177"/>
        <v>0</v>
      </c>
      <c r="F911" s="2">
        <v>0</v>
      </c>
      <c r="G911" s="2">
        <v>0</v>
      </c>
      <c r="H911" s="2">
        <v>0</v>
      </c>
      <c r="I911" s="2">
        <v>0</v>
      </c>
      <c r="J911" s="132"/>
      <c r="K911" s="107"/>
    </row>
    <row r="912" spans="1:11" x14ac:dyDescent="0.25">
      <c r="A912" s="139"/>
      <c r="B912" s="113"/>
      <c r="C912" s="107"/>
      <c r="D912" s="16">
        <v>2024</v>
      </c>
      <c r="E912" s="2">
        <f t="shared" si="177"/>
        <v>0</v>
      </c>
      <c r="F912" s="2">
        <v>0</v>
      </c>
      <c r="G912" s="2">
        <v>0</v>
      </c>
      <c r="H912" s="2">
        <v>0</v>
      </c>
      <c r="I912" s="2">
        <v>0</v>
      </c>
      <c r="J912" s="132"/>
      <c r="K912" s="107"/>
    </row>
    <row r="913" spans="1:11" x14ac:dyDescent="0.25">
      <c r="A913" s="139"/>
      <c r="B913" s="113"/>
      <c r="C913" s="107"/>
      <c r="D913" s="16">
        <v>2025</v>
      </c>
      <c r="E913" s="2">
        <f t="shared" si="177"/>
        <v>0</v>
      </c>
      <c r="F913" s="2">
        <v>0</v>
      </c>
      <c r="G913" s="2">
        <v>0</v>
      </c>
      <c r="H913" s="2">
        <v>0</v>
      </c>
      <c r="I913" s="2">
        <v>0</v>
      </c>
      <c r="J913" s="132"/>
      <c r="K913" s="107"/>
    </row>
    <row r="914" spans="1:11" x14ac:dyDescent="0.25">
      <c r="A914" s="140"/>
      <c r="B914" s="126"/>
      <c r="C914" s="108"/>
      <c r="D914" s="59">
        <v>2026</v>
      </c>
      <c r="E914" s="2">
        <f>SUM(F914:I914)</f>
        <v>0</v>
      </c>
      <c r="F914" s="2">
        <v>0</v>
      </c>
      <c r="G914" s="2">
        <v>0</v>
      </c>
      <c r="H914" s="2">
        <v>0</v>
      </c>
      <c r="I914" s="2">
        <v>0</v>
      </c>
      <c r="J914" s="134"/>
      <c r="K914" s="135"/>
    </row>
    <row r="915" spans="1:11" x14ac:dyDescent="0.25">
      <c r="A915" s="138" t="s">
        <v>189</v>
      </c>
      <c r="B915" s="115" t="s">
        <v>190</v>
      </c>
      <c r="C915" s="106">
        <v>2022</v>
      </c>
      <c r="D915" s="20" t="s">
        <v>0</v>
      </c>
      <c r="E915" s="4">
        <f t="shared" si="177"/>
        <v>1200</v>
      </c>
      <c r="F915" s="4">
        <f>SUM(F916:F921)</f>
        <v>1200</v>
      </c>
      <c r="G915" s="4">
        <f>SUM(G916:G921)</f>
        <v>0</v>
      </c>
      <c r="H915" s="4">
        <f>SUM(H916:H921)</f>
        <v>0</v>
      </c>
      <c r="I915" s="4">
        <f>SUM(I916:I921)</f>
        <v>0</v>
      </c>
      <c r="J915" s="141" t="s">
        <v>275</v>
      </c>
      <c r="K915" s="106" t="s">
        <v>9</v>
      </c>
    </row>
    <row r="916" spans="1:11" x14ac:dyDescent="0.25">
      <c r="A916" s="139"/>
      <c r="B916" s="116"/>
      <c r="C916" s="107"/>
      <c r="D916" s="16">
        <v>2021</v>
      </c>
      <c r="E916" s="2">
        <f>SUM(F916:I916)</f>
        <v>0</v>
      </c>
      <c r="F916" s="2">
        <v>0</v>
      </c>
      <c r="G916" s="2">
        <v>0</v>
      </c>
      <c r="H916" s="2">
        <v>0</v>
      </c>
      <c r="I916" s="2">
        <v>0</v>
      </c>
      <c r="J916" s="142"/>
      <c r="K916" s="107"/>
    </row>
    <row r="917" spans="1:11" x14ac:dyDescent="0.25">
      <c r="A917" s="139"/>
      <c r="B917" s="116"/>
      <c r="C917" s="107"/>
      <c r="D917" s="16">
        <v>2022</v>
      </c>
      <c r="E917" s="2">
        <f t="shared" ref="E917:E929" si="178">SUM(F917:I917)</f>
        <v>1200</v>
      </c>
      <c r="F917" s="2">
        <v>1200</v>
      </c>
      <c r="G917" s="2">
        <v>0</v>
      </c>
      <c r="H917" s="2">
        <v>0</v>
      </c>
      <c r="I917" s="2">
        <v>0</v>
      </c>
      <c r="J917" s="142"/>
      <c r="K917" s="107"/>
    </row>
    <row r="918" spans="1:11" x14ac:dyDescent="0.25">
      <c r="A918" s="139"/>
      <c r="B918" s="116"/>
      <c r="C918" s="107"/>
      <c r="D918" s="16">
        <v>2023</v>
      </c>
      <c r="E918" s="2">
        <f t="shared" si="178"/>
        <v>0</v>
      </c>
      <c r="F918" s="2">
        <v>0</v>
      </c>
      <c r="G918" s="2">
        <v>0</v>
      </c>
      <c r="H918" s="2">
        <v>0</v>
      </c>
      <c r="I918" s="2">
        <v>0</v>
      </c>
      <c r="J918" s="142"/>
      <c r="K918" s="107"/>
    </row>
    <row r="919" spans="1:11" x14ac:dyDescent="0.25">
      <c r="A919" s="139"/>
      <c r="B919" s="116"/>
      <c r="C919" s="107"/>
      <c r="D919" s="16">
        <v>2024</v>
      </c>
      <c r="E919" s="2">
        <f t="shared" si="178"/>
        <v>0</v>
      </c>
      <c r="F919" s="2">
        <v>0</v>
      </c>
      <c r="G919" s="2">
        <v>0</v>
      </c>
      <c r="H919" s="2">
        <v>0</v>
      </c>
      <c r="I919" s="2">
        <v>0</v>
      </c>
      <c r="J919" s="142"/>
      <c r="K919" s="107"/>
    </row>
    <row r="920" spans="1:11" x14ac:dyDescent="0.25">
      <c r="A920" s="139"/>
      <c r="B920" s="116"/>
      <c r="C920" s="107"/>
      <c r="D920" s="16">
        <v>2025</v>
      </c>
      <c r="E920" s="2">
        <f t="shared" si="178"/>
        <v>0</v>
      </c>
      <c r="F920" s="2">
        <v>0</v>
      </c>
      <c r="G920" s="2">
        <v>0</v>
      </c>
      <c r="H920" s="2">
        <v>0</v>
      </c>
      <c r="I920" s="2">
        <v>0</v>
      </c>
      <c r="J920" s="142"/>
      <c r="K920" s="107"/>
    </row>
    <row r="921" spans="1:11" x14ac:dyDescent="0.25">
      <c r="A921" s="140"/>
      <c r="B921" s="264"/>
      <c r="C921" s="108"/>
      <c r="D921" s="59">
        <v>2026</v>
      </c>
      <c r="E921" s="2">
        <f t="shared" si="178"/>
        <v>0</v>
      </c>
      <c r="F921" s="2">
        <v>0</v>
      </c>
      <c r="G921" s="2">
        <v>0</v>
      </c>
      <c r="H921" s="2">
        <v>0</v>
      </c>
      <c r="I921" s="2">
        <v>0</v>
      </c>
      <c r="J921" s="143"/>
      <c r="K921" s="135"/>
    </row>
    <row r="922" spans="1:11" x14ac:dyDescent="0.25">
      <c r="A922" s="138" t="s">
        <v>351</v>
      </c>
      <c r="B922" s="112" t="s">
        <v>352</v>
      </c>
      <c r="C922" s="106" t="s">
        <v>318</v>
      </c>
      <c r="D922" s="20" t="s">
        <v>0</v>
      </c>
      <c r="E922" s="4">
        <f t="shared" si="178"/>
        <v>127005.23525999999</v>
      </c>
      <c r="F922" s="4">
        <f>SUM(F923:F928)</f>
        <v>127005.23525999999</v>
      </c>
      <c r="G922" s="4">
        <f>SUM(G923:G928)</f>
        <v>0</v>
      </c>
      <c r="H922" s="4">
        <f>SUM(H923:H928)</f>
        <v>0</v>
      </c>
      <c r="I922" s="4">
        <f>SUM(I923:I928)</f>
        <v>0</v>
      </c>
      <c r="J922" s="141" t="s">
        <v>353</v>
      </c>
      <c r="K922" s="106" t="s">
        <v>9</v>
      </c>
    </row>
    <row r="923" spans="1:11" x14ac:dyDescent="0.25">
      <c r="A923" s="139"/>
      <c r="B923" s="113"/>
      <c r="C923" s="107"/>
      <c r="D923" s="73">
        <v>2021</v>
      </c>
      <c r="E923" s="2">
        <f t="shared" ref="E923:E928" si="179">SUM(F923:I923)</f>
        <v>0</v>
      </c>
      <c r="F923" s="2">
        <v>0</v>
      </c>
      <c r="G923" s="2">
        <v>0</v>
      </c>
      <c r="H923" s="2">
        <v>0</v>
      </c>
      <c r="I923" s="2">
        <v>0</v>
      </c>
      <c r="J923" s="142"/>
      <c r="K923" s="107"/>
    </row>
    <row r="924" spans="1:11" x14ac:dyDescent="0.25">
      <c r="A924" s="139"/>
      <c r="B924" s="113"/>
      <c r="C924" s="107"/>
      <c r="D924" s="73">
        <v>2022</v>
      </c>
      <c r="E924" s="2">
        <f t="shared" si="179"/>
        <v>0</v>
      </c>
      <c r="F924" s="2">
        <v>0</v>
      </c>
      <c r="G924" s="2">
        <v>0</v>
      </c>
      <c r="H924" s="2">
        <v>0</v>
      </c>
      <c r="I924" s="2">
        <v>0</v>
      </c>
      <c r="J924" s="142"/>
      <c r="K924" s="107"/>
    </row>
    <row r="925" spans="1:11" x14ac:dyDescent="0.25">
      <c r="A925" s="139"/>
      <c r="B925" s="113"/>
      <c r="C925" s="107"/>
      <c r="D925" s="73">
        <v>2023</v>
      </c>
      <c r="E925" s="2">
        <f t="shared" si="179"/>
        <v>1612.0352600000001</v>
      </c>
      <c r="F925" s="2">
        <v>1612.0352600000001</v>
      </c>
      <c r="G925" s="2">
        <v>0</v>
      </c>
      <c r="H925" s="2">
        <v>0</v>
      </c>
      <c r="I925" s="2">
        <v>0</v>
      </c>
      <c r="J925" s="142"/>
      <c r="K925" s="107"/>
    </row>
    <row r="926" spans="1:11" x14ac:dyDescent="0.25">
      <c r="A926" s="139"/>
      <c r="B926" s="113"/>
      <c r="C926" s="107"/>
      <c r="D926" s="73">
        <v>2024</v>
      </c>
      <c r="E926" s="2">
        <f t="shared" si="179"/>
        <v>46106.2</v>
      </c>
      <c r="F926" s="2">
        <v>46106.2</v>
      </c>
      <c r="G926" s="2">
        <v>0</v>
      </c>
      <c r="H926" s="2">
        <v>0</v>
      </c>
      <c r="I926" s="2">
        <v>0</v>
      </c>
      <c r="J926" s="142"/>
      <c r="K926" s="107"/>
    </row>
    <row r="927" spans="1:11" x14ac:dyDescent="0.25">
      <c r="A927" s="139"/>
      <c r="B927" s="113"/>
      <c r="C927" s="107"/>
      <c r="D927" s="73">
        <v>2025</v>
      </c>
      <c r="E927" s="2">
        <f t="shared" si="179"/>
        <v>39643.5</v>
      </c>
      <c r="F927" s="2">
        <v>39643.5</v>
      </c>
      <c r="G927" s="2">
        <v>0</v>
      </c>
      <c r="H927" s="2">
        <v>0</v>
      </c>
      <c r="I927" s="2">
        <v>0</v>
      </c>
      <c r="J927" s="142"/>
      <c r="K927" s="107"/>
    </row>
    <row r="928" spans="1:11" x14ac:dyDescent="0.25">
      <c r="A928" s="140"/>
      <c r="B928" s="126"/>
      <c r="C928" s="108"/>
      <c r="D928" s="73">
        <v>2026</v>
      </c>
      <c r="E928" s="2">
        <f t="shared" si="179"/>
        <v>39643.5</v>
      </c>
      <c r="F928" s="2">
        <v>39643.5</v>
      </c>
      <c r="G928" s="2">
        <v>0</v>
      </c>
      <c r="H928" s="2">
        <v>0</v>
      </c>
      <c r="I928" s="2">
        <v>0</v>
      </c>
      <c r="J928" s="117"/>
      <c r="K928" s="144"/>
    </row>
    <row r="929" spans="1:11" x14ac:dyDescent="0.25">
      <c r="A929" s="118" t="s">
        <v>191</v>
      </c>
      <c r="B929" s="121" t="s">
        <v>192</v>
      </c>
      <c r="C929" s="118" t="s">
        <v>325</v>
      </c>
      <c r="D929" s="7" t="s">
        <v>0</v>
      </c>
      <c r="E929" s="1">
        <f t="shared" si="178"/>
        <v>377161.24854</v>
      </c>
      <c r="F929" s="1">
        <f>SUM(F930:F935)</f>
        <v>377161.24854</v>
      </c>
      <c r="G929" s="1">
        <f>SUM(G930:G935)</f>
        <v>0</v>
      </c>
      <c r="H929" s="1">
        <f>SUM(H930:H935)</f>
        <v>0</v>
      </c>
      <c r="I929" s="1">
        <f>SUM(I930:I935)</f>
        <v>0</v>
      </c>
      <c r="J929" s="121"/>
      <c r="K929" s="118" t="s">
        <v>17</v>
      </c>
    </row>
    <row r="930" spans="1:11" x14ac:dyDescent="0.25">
      <c r="A930" s="119"/>
      <c r="B930" s="122"/>
      <c r="C930" s="119"/>
      <c r="D930" s="17">
        <v>2021</v>
      </c>
      <c r="E930" s="8">
        <f t="shared" ref="E930:E937" si="180">SUM(F930:I930)</f>
        <v>51732.78</v>
      </c>
      <c r="F930" s="8">
        <f t="shared" ref="F930:I935" si="181">SUM(F937,F944)</f>
        <v>51732.78</v>
      </c>
      <c r="G930" s="8">
        <f t="shared" si="181"/>
        <v>0</v>
      </c>
      <c r="H930" s="8">
        <f t="shared" si="181"/>
        <v>0</v>
      </c>
      <c r="I930" s="8">
        <f t="shared" si="181"/>
        <v>0</v>
      </c>
      <c r="J930" s="122"/>
      <c r="K930" s="119"/>
    </row>
    <row r="931" spans="1:11" x14ac:dyDescent="0.25">
      <c r="A931" s="119"/>
      <c r="B931" s="122"/>
      <c r="C931" s="119"/>
      <c r="D931" s="17">
        <v>2022</v>
      </c>
      <c r="E931" s="8">
        <f t="shared" si="180"/>
        <v>61208.69169</v>
      </c>
      <c r="F931" s="8">
        <f t="shared" si="181"/>
        <v>61208.69169</v>
      </c>
      <c r="G931" s="8">
        <f t="shared" si="181"/>
        <v>0</v>
      </c>
      <c r="H931" s="8">
        <f t="shared" si="181"/>
        <v>0</v>
      </c>
      <c r="I931" s="8">
        <f t="shared" si="181"/>
        <v>0</v>
      </c>
      <c r="J931" s="122"/>
      <c r="K931" s="119"/>
    </row>
    <row r="932" spans="1:11" x14ac:dyDescent="0.25">
      <c r="A932" s="119"/>
      <c r="B932" s="122"/>
      <c r="C932" s="119"/>
      <c r="D932" s="17">
        <v>2023</v>
      </c>
      <c r="E932" s="8">
        <f t="shared" si="180"/>
        <v>64182.168590000001</v>
      </c>
      <c r="F932" s="8">
        <f t="shared" si="181"/>
        <v>64182.168590000001</v>
      </c>
      <c r="G932" s="8">
        <f t="shared" si="181"/>
        <v>0</v>
      </c>
      <c r="H932" s="8">
        <f t="shared" si="181"/>
        <v>0</v>
      </c>
      <c r="I932" s="8">
        <f t="shared" si="181"/>
        <v>0</v>
      </c>
      <c r="J932" s="122"/>
      <c r="K932" s="119"/>
    </row>
    <row r="933" spans="1:11" x14ac:dyDescent="0.25">
      <c r="A933" s="119"/>
      <c r="B933" s="122"/>
      <c r="C933" s="119"/>
      <c r="D933" s="17">
        <v>2024</v>
      </c>
      <c r="E933" s="8">
        <f t="shared" si="180"/>
        <v>67497.756079999992</v>
      </c>
      <c r="F933" s="8">
        <f t="shared" si="181"/>
        <v>67497.756079999992</v>
      </c>
      <c r="G933" s="8">
        <f t="shared" si="181"/>
        <v>0</v>
      </c>
      <c r="H933" s="8">
        <f t="shared" si="181"/>
        <v>0</v>
      </c>
      <c r="I933" s="8">
        <f t="shared" si="181"/>
        <v>0</v>
      </c>
      <c r="J933" s="122"/>
      <c r="K933" s="119"/>
    </row>
    <row r="934" spans="1:11" x14ac:dyDescent="0.25">
      <c r="A934" s="119"/>
      <c r="B934" s="122"/>
      <c r="C934" s="119"/>
      <c r="D934" s="17">
        <v>2025</v>
      </c>
      <c r="E934" s="8">
        <f t="shared" si="180"/>
        <v>66269.926090000008</v>
      </c>
      <c r="F934" s="8">
        <f t="shared" si="181"/>
        <v>66269.926090000008</v>
      </c>
      <c r="G934" s="8">
        <f t="shared" si="181"/>
        <v>0</v>
      </c>
      <c r="H934" s="8">
        <f t="shared" si="181"/>
        <v>0</v>
      </c>
      <c r="I934" s="8">
        <f t="shared" si="181"/>
        <v>0</v>
      </c>
      <c r="J934" s="122"/>
      <c r="K934" s="119"/>
    </row>
    <row r="935" spans="1:11" x14ac:dyDescent="0.25">
      <c r="A935" s="120"/>
      <c r="B935" s="127"/>
      <c r="C935" s="120"/>
      <c r="D935" s="61">
        <v>2026</v>
      </c>
      <c r="E935" s="8">
        <f t="shared" si="180"/>
        <v>66269.926090000008</v>
      </c>
      <c r="F935" s="8">
        <f t="shared" si="181"/>
        <v>66269.926090000008</v>
      </c>
      <c r="G935" s="8">
        <f t="shared" si="181"/>
        <v>0</v>
      </c>
      <c r="H935" s="8">
        <f t="shared" si="181"/>
        <v>0</v>
      </c>
      <c r="I935" s="8">
        <f t="shared" si="181"/>
        <v>0</v>
      </c>
      <c r="J935" s="134"/>
      <c r="K935" s="135"/>
    </row>
    <row r="936" spans="1:11" x14ac:dyDescent="0.25">
      <c r="A936" s="106" t="s">
        <v>193</v>
      </c>
      <c r="B936" s="112" t="s">
        <v>194</v>
      </c>
      <c r="C936" s="106" t="s">
        <v>325</v>
      </c>
      <c r="D936" s="20" t="s">
        <v>0</v>
      </c>
      <c r="E936" s="4">
        <f t="shared" si="180"/>
        <v>375417.16853999998</v>
      </c>
      <c r="F936" s="4">
        <f>SUM(F937:F942)</f>
        <v>375417.16853999998</v>
      </c>
      <c r="G936" s="4">
        <f>SUM(G937:G942)</f>
        <v>0</v>
      </c>
      <c r="H936" s="4">
        <f>SUM(H937:H942)</f>
        <v>0</v>
      </c>
      <c r="I936" s="4">
        <f>SUM(I937:I942)</f>
        <v>0</v>
      </c>
      <c r="J936" s="131" t="s">
        <v>276</v>
      </c>
      <c r="K936" s="106" t="s">
        <v>17</v>
      </c>
    </row>
    <row r="937" spans="1:11" x14ac:dyDescent="0.25">
      <c r="A937" s="107"/>
      <c r="B937" s="113"/>
      <c r="C937" s="107"/>
      <c r="D937" s="16">
        <v>2021</v>
      </c>
      <c r="E937" s="2">
        <f t="shared" si="180"/>
        <v>49988.7</v>
      </c>
      <c r="F937" s="2">
        <v>49988.7</v>
      </c>
      <c r="G937" s="2">
        <v>0</v>
      </c>
      <c r="H937" s="2">
        <v>0</v>
      </c>
      <c r="I937" s="2">
        <v>0</v>
      </c>
      <c r="J937" s="132"/>
      <c r="K937" s="107"/>
    </row>
    <row r="938" spans="1:11" x14ac:dyDescent="0.25">
      <c r="A938" s="107"/>
      <c r="B938" s="113"/>
      <c r="C938" s="107"/>
      <c r="D938" s="16">
        <v>2022</v>
      </c>
      <c r="E938" s="2">
        <f t="shared" ref="E938:E943" si="182">SUM(F938:I938)</f>
        <v>61208.69169</v>
      </c>
      <c r="F938" s="2">
        <v>61208.69169</v>
      </c>
      <c r="G938" s="2">
        <v>0</v>
      </c>
      <c r="H938" s="2">
        <v>0</v>
      </c>
      <c r="I938" s="2">
        <v>0</v>
      </c>
      <c r="J938" s="132"/>
      <c r="K938" s="107"/>
    </row>
    <row r="939" spans="1:11" x14ac:dyDescent="0.25">
      <c r="A939" s="107"/>
      <c r="B939" s="113"/>
      <c r="C939" s="107"/>
      <c r="D939" s="16">
        <v>2023</v>
      </c>
      <c r="E939" s="2">
        <f t="shared" si="182"/>
        <v>64182.168590000001</v>
      </c>
      <c r="F939" s="2">
        <v>64182.168590000001</v>
      </c>
      <c r="G939" s="2">
        <v>0</v>
      </c>
      <c r="H939" s="2">
        <v>0</v>
      </c>
      <c r="I939" s="2">
        <v>0</v>
      </c>
      <c r="J939" s="132"/>
      <c r="K939" s="107"/>
    </row>
    <row r="940" spans="1:11" x14ac:dyDescent="0.25">
      <c r="A940" s="107"/>
      <c r="B940" s="113"/>
      <c r="C940" s="107"/>
      <c r="D940" s="16">
        <v>2024</v>
      </c>
      <c r="E940" s="2">
        <f t="shared" si="182"/>
        <v>67497.756079999992</v>
      </c>
      <c r="F940" s="2">
        <v>67497.756079999992</v>
      </c>
      <c r="G940" s="2">
        <v>0</v>
      </c>
      <c r="H940" s="2">
        <v>0</v>
      </c>
      <c r="I940" s="2">
        <v>0</v>
      </c>
      <c r="J940" s="132"/>
      <c r="K940" s="107"/>
    </row>
    <row r="941" spans="1:11" x14ac:dyDescent="0.25">
      <c r="A941" s="107"/>
      <c r="B941" s="113"/>
      <c r="C941" s="107"/>
      <c r="D941" s="16">
        <v>2025</v>
      </c>
      <c r="E941" s="2">
        <f t="shared" si="182"/>
        <v>66269.926090000008</v>
      </c>
      <c r="F941" s="2">
        <v>66269.926090000008</v>
      </c>
      <c r="G941" s="2">
        <v>0</v>
      </c>
      <c r="H941" s="2">
        <v>0</v>
      </c>
      <c r="I941" s="2">
        <v>0</v>
      </c>
      <c r="J941" s="132"/>
      <c r="K941" s="107"/>
    </row>
    <row r="942" spans="1:11" x14ac:dyDescent="0.25">
      <c r="A942" s="108"/>
      <c r="B942" s="126"/>
      <c r="C942" s="108"/>
      <c r="D942" s="59">
        <v>2026</v>
      </c>
      <c r="E942" s="2">
        <f t="shared" si="182"/>
        <v>66269.926090000008</v>
      </c>
      <c r="F942" s="2">
        <v>66269.926090000008</v>
      </c>
      <c r="G942" s="2"/>
      <c r="H942" s="2"/>
      <c r="I942" s="2"/>
      <c r="J942" s="134"/>
      <c r="K942" s="135"/>
    </row>
    <row r="943" spans="1:11" x14ac:dyDescent="0.25">
      <c r="A943" s="106" t="s">
        <v>195</v>
      </c>
      <c r="B943" s="112" t="s">
        <v>196</v>
      </c>
      <c r="C943" s="106">
        <v>2021</v>
      </c>
      <c r="D943" s="20" t="s">
        <v>0</v>
      </c>
      <c r="E943" s="4">
        <f t="shared" si="182"/>
        <v>1744.08</v>
      </c>
      <c r="F943" s="4">
        <f>SUM(F944:F949)</f>
        <v>1744.08</v>
      </c>
      <c r="G943" s="4">
        <f>SUM(G944:G949)</f>
        <v>0</v>
      </c>
      <c r="H943" s="4">
        <f>SUM(H944:H949)</f>
        <v>0</v>
      </c>
      <c r="I943" s="4">
        <f>SUM(I944:I949)</f>
        <v>0</v>
      </c>
      <c r="J943" s="131" t="s">
        <v>277</v>
      </c>
      <c r="K943" s="106" t="s">
        <v>17</v>
      </c>
    </row>
    <row r="944" spans="1:11" x14ac:dyDescent="0.25">
      <c r="A944" s="107"/>
      <c r="B944" s="113"/>
      <c r="C944" s="107"/>
      <c r="D944" s="16">
        <v>2021</v>
      </c>
      <c r="E944" s="2">
        <f>SUM(F944:I944)</f>
        <v>1744.08</v>
      </c>
      <c r="F944" s="2">
        <f>1744080/1000</f>
        <v>1744.08</v>
      </c>
      <c r="G944" s="2">
        <v>0</v>
      </c>
      <c r="H944" s="2">
        <v>0</v>
      </c>
      <c r="I944" s="2">
        <v>0</v>
      </c>
      <c r="J944" s="132"/>
      <c r="K944" s="107"/>
    </row>
    <row r="945" spans="1:11" x14ac:dyDescent="0.25">
      <c r="A945" s="107"/>
      <c r="B945" s="113"/>
      <c r="C945" s="107"/>
      <c r="D945" s="16">
        <v>2022</v>
      </c>
      <c r="E945" s="2">
        <f t="shared" ref="E945:E950" si="183">SUM(F945:I945)</f>
        <v>0</v>
      </c>
      <c r="F945" s="2">
        <v>0</v>
      </c>
      <c r="G945" s="2">
        <v>0</v>
      </c>
      <c r="H945" s="2">
        <v>0</v>
      </c>
      <c r="I945" s="2">
        <v>0</v>
      </c>
      <c r="J945" s="132"/>
      <c r="K945" s="107"/>
    </row>
    <row r="946" spans="1:11" x14ac:dyDescent="0.25">
      <c r="A946" s="107"/>
      <c r="B946" s="113"/>
      <c r="C946" s="107"/>
      <c r="D946" s="16">
        <v>2023</v>
      </c>
      <c r="E946" s="2">
        <f t="shared" si="183"/>
        <v>0</v>
      </c>
      <c r="F946" s="2">
        <v>0</v>
      </c>
      <c r="G946" s="2">
        <v>0</v>
      </c>
      <c r="H946" s="2">
        <v>0</v>
      </c>
      <c r="I946" s="2">
        <v>0</v>
      </c>
      <c r="J946" s="132"/>
      <c r="K946" s="107"/>
    </row>
    <row r="947" spans="1:11" x14ac:dyDescent="0.25">
      <c r="A947" s="107"/>
      <c r="B947" s="113"/>
      <c r="C947" s="107"/>
      <c r="D947" s="16">
        <v>2024</v>
      </c>
      <c r="E947" s="2">
        <f t="shared" si="183"/>
        <v>0</v>
      </c>
      <c r="F947" s="2">
        <v>0</v>
      </c>
      <c r="G947" s="2">
        <v>0</v>
      </c>
      <c r="H947" s="2">
        <v>0</v>
      </c>
      <c r="I947" s="2">
        <v>0</v>
      </c>
      <c r="J947" s="132"/>
      <c r="K947" s="107"/>
    </row>
    <row r="948" spans="1:11" x14ac:dyDescent="0.25">
      <c r="A948" s="107"/>
      <c r="B948" s="113"/>
      <c r="C948" s="107"/>
      <c r="D948" s="16">
        <v>2025</v>
      </c>
      <c r="E948" s="2">
        <f t="shared" si="183"/>
        <v>0</v>
      </c>
      <c r="F948" s="2">
        <v>0</v>
      </c>
      <c r="G948" s="2">
        <v>0</v>
      </c>
      <c r="H948" s="2">
        <v>0</v>
      </c>
      <c r="I948" s="2">
        <v>0</v>
      </c>
      <c r="J948" s="132"/>
      <c r="K948" s="107"/>
    </row>
    <row r="949" spans="1:11" x14ac:dyDescent="0.25">
      <c r="A949" s="108"/>
      <c r="B949" s="126"/>
      <c r="C949" s="108"/>
      <c r="D949" s="59">
        <v>2026</v>
      </c>
      <c r="E949" s="2">
        <f t="shared" si="183"/>
        <v>0</v>
      </c>
      <c r="F949" s="2">
        <v>0</v>
      </c>
      <c r="G949" s="2">
        <v>0</v>
      </c>
      <c r="H949" s="2">
        <v>0</v>
      </c>
      <c r="I949" s="2">
        <v>0</v>
      </c>
      <c r="J949" s="134"/>
      <c r="K949" s="135"/>
    </row>
    <row r="950" spans="1:11" x14ac:dyDescent="0.25">
      <c r="A950" s="118" t="s">
        <v>197</v>
      </c>
      <c r="B950" s="121" t="s">
        <v>198</v>
      </c>
      <c r="C950" s="118" t="s">
        <v>325</v>
      </c>
      <c r="D950" s="7" t="s">
        <v>0</v>
      </c>
      <c r="E950" s="1">
        <f t="shared" si="183"/>
        <v>207381.76941000001</v>
      </c>
      <c r="F950" s="1">
        <f>SUM(F951:F956)</f>
        <v>207381.76941000001</v>
      </c>
      <c r="G950" s="1">
        <f>SUM(G951:G955)</f>
        <v>0</v>
      </c>
      <c r="H950" s="1">
        <f>SUM(H951:H955)</f>
        <v>0</v>
      </c>
      <c r="I950" s="1">
        <f>SUM(I951:I955)</f>
        <v>0</v>
      </c>
      <c r="J950" s="128"/>
      <c r="K950" s="118" t="s">
        <v>18</v>
      </c>
    </row>
    <row r="951" spans="1:11" x14ac:dyDescent="0.25">
      <c r="A951" s="119"/>
      <c r="B951" s="122"/>
      <c r="C951" s="119"/>
      <c r="D951" s="17">
        <v>2021</v>
      </c>
      <c r="E951" s="8">
        <f t="shared" ref="E951:E963" si="184">SUM(F951:I951)</f>
        <v>26591.1</v>
      </c>
      <c r="F951" s="8">
        <f>F958</f>
        <v>26591.1</v>
      </c>
      <c r="G951" s="8">
        <f>G958</f>
        <v>0</v>
      </c>
      <c r="H951" s="8">
        <f>H958</f>
        <v>0</v>
      </c>
      <c r="I951" s="8">
        <f>I958</f>
        <v>0</v>
      </c>
      <c r="J951" s="129"/>
      <c r="K951" s="119"/>
    </row>
    <row r="952" spans="1:11" x14ac:dyDescent="0.25">
      <c r="A952" s="119"/>
      <c r="B952" s="122"/>
      <c r="C952" s="119"/>
      <c r="D952" s="17">
        <v>2022</v>
      </c>
      <c r="E952" s="8">
        <f t="shared" si="184"/>
        <v>34115.4</v>
      </c>
      <c r="F952" s="8">
        <f t="shared" ref="F952:I956" si="185">F959</f>
        <v>34115.4</v>
      </c>
      <c r="G952" s="8">
        <f t="shared" si="185"/>
        <v>0</v>
      </c>
      <c r="H952" s="8">
        <f t="shared" si="185"/>
        <v>0</v>
      </c>
      <c r="I952" s="8">
        <f t="shared" si="185"/>
        <v>0</v>
      </c>
      <c r="J952" s="129"/>
      <c r="K952" s="119"/>
    </row>
    <row r="953" spans="1:11" x14ac:dyDescent="0.25">
      <c r="A953" s="119"/>
      <c r="B953" s="122"/>
      <c r="C953" s="119"/>
      <c r="D953" s="17">
        <v>2023</v>
      </c>
      <c r="E953" s="8">
        <f t="shared" si="184"/>
        <v>35980.883410000002</v>
      </c>
      <c r="F953" s="8">
        <f t="shared" si="185"/>
        <v>35980.883410000002</v>
      </c>
      <c r="G953" s="8">
        <f t="shared" si="185"/>
        <v>0</v>
      </c>
      <c r="H953" s="8">
        <f t="shared" si="185"/>
        <v>0</v>
      </c>
      <c r="I953" s="8">
        <f t="shared" si="185"/>
        <v>0</v>
      </c>
      <c r="J953" s="129"/>
      <c r="K953" s="119"/>
    </row>
    <row r="954" spans="1:11" x14ac:dyDescent="0.25">
      <c r="A954" s="119"/>
      <c r="B954" s="122"/>
      <c r="C954" s="119"/>
      <c r="D954" s="17">
        <v>2024</v>
      </c>
      <c r="E954" s="8">
        <f t="shared" si="184"/>
        <v>37161.244000000006</v>
      </c>
      <c r="F954" s="8">
        <f t="shared" si="185"/>
        <v>37161.244000000006</v>
      </c>
      <c r="G954" s="8">
        <f t="shared" si="185"/>
        <v>0</v>
      </c>
      <c r="H954" s="8">
        <f t="shared" si="185"/>
        <v>0</v>
      </c>
      <c r="I954" s="8">
        <f t="shared" si="185"/>
        <v>0</v>
      </c>
      <c r="J954" s="129"/>
      <c r="K954" s="119"/>
    </row>
    <row r="955" spans="1:11" x14ac:dyDescent="0.25">
      <c r="A955" s="119"/>
      <c r="B955" s="122"/>
      <c r="C955" s="119"/>
      <c r="D955" s="17">
        <v>2025</v>
      </c>
      <c r="E955" s="8">
        <f t="shared" si="184"/>
        <v>36854.071000000004</v>
      </c>
      <c r="F955" s="8">
        <f t="shared" si="185"/>
        <v>36854.071000000004</v>
      </c>
      <c r="G955" s="8">
        <f t="shared" si="185"/>
        <v>0</v>
      </c>
      <c r="H955" s="8">
        <f t="shared" si="185"/>
        <v>0</v>
      </c>
      <c r="I955" s="8">
        <f t="shared" si="185"/>
        <v>0</v>
      </c>
      <c r="J955" s="129"/>
      <c r="K955" s="119"/>
    </row>
    <row r="956" spans="1:11" x14ac:dyDescent="0.25">
      <c r="A956" s="120"/>
      <c r="B956" s="127"/>
      <c r="C956" s="120"/>
      <c r="D956" s="61">
        <v>2026</v>
      </c>
      <c r="E956" s="8">
        <f t="shared" si="184"/>
        <v>36679.071000000004</v>
      </c>
      <c r="F956" s="8">
        <f t="shared" si="185"/>
        <v>36679.071000000004</v>
      </c>
      <c r="G956" s="8">
        <f t="shared" si="185"/>
        <v>0</v>
      </c>
      <c r="H956" s="8">
        <f t="shared" si="185"/>
        <v>0</v>
      </c>
      <c r="I956" s="8">
        <f t="shared" si="185"/>
        <v>0</v>
      </c>
      <c r="J956" s="130"/>
      <c r="K956" s="120"/>
    </row>
    <row r="957" spans="1:11" x14ac:dyDescent="0.25">
      <c r="A957" s="106" t="s">
        <v>199</v>
      </c>
      <c r="B957" s="112" t="s">
        <v>200</v>
      </c>
      <c r="C957" s="106" t="s">
        <v>325</v>
      </c>
      <c r="D957" s="20" t="s">
        <v>0</v>
      </c>
      <c r="E957" s="4">
        <f t="shared" si="184"/>
        <v>207381.76941000001</v>
      </c>
      <c r="F957" s="4">
        <f>SUM(F958:F963)</f>
        <v>207381.76941000001</v>
      </c>
      <c r="G957" s="4">
        <f>SUM(G958:G963)</f>
        <v>0</v>
      </c>
      <c r="H957" s="4">
        <f>SUM(H958:H963)</f>
        <v>0</v>
      </c>
      <c r="I957" s="4">
        <f>SUM(I958:I963)</f>
        <v>0</v>
      </c>
      <c r="J957" s="131" t="s">
        <v>278</v>
      </c>
      <c r="K957" s="106" t="s">
        <v>18</v>
      </c>
    </row>
    <row r="958" spans="1:11" x14ac:dyDescent="0.25">
      <c r="A958" s="107"/>
      <c r="B958" s="113"/>
      <c r="C958" s="107"/>
      <c r="D958" s="16">
        <v>2021</v>
      </c>
      <c r="E958" s="2">
        <f t="shared" si="184"/>
        <v>26591.1</v>
      </c>
      <c r="F958" s="2">
        <v>26591.1</v>
      </c>
      <c r="G958" s="2">
        <v>0</v>
      </c>
      <c r="H958" s="2">
        <v>0</v>
      </c>
      <c r="I958" s="2">
        <v>0</v>
      </c>
      <c r="J958" s="132"/>
      <c r="K958" s="107"/>
    </row>
    <row r="959" spans="1:11" x14ac:dyDescent="0.25">
      <c r="A959" s="107"/>
      <c r="B959" s="113"/>
      <c r="C959" s="107"/>
      <c r="D959" s="16">
        <v>2022</v>
      </c>
      <c r="E959" s="2">
        <f t="shared" si="184"/>
        <v>34115.4</v>
      </c>
      <c r="F959" s="2">
        <v>34115.4</v>
      </c>
      <c r="G959" s="2">
        <v>0</v>
      </c>
      <c r="H959" s="2">
        <v>0</v>
      </c>
      <c r="I959" s="2">
        <v>0</v>
      </c>
      <c r="J959" s="132"/>
      <c r="K959" s="107"/>
    </row>
    <row r="960" spans="1:11" x14ac:dyDescent="0.25">
      <c r="A960" s="107"/>
      <c r="B960" s="113"/>
      <c r="C960" s="107"/>
      <c r="D960" s="16">
        <v>2023</v>
      </c>
      <c r="E960" s="2">
        <f t="shared" si="184"/>
        <v>35980.883410000002</v>
      </c>
      <c r="F960" s="2">
        <f>35620.88341+360</f>
        <v>35980.883410000002</v>
      </c>
      <c r="G960" s="2">
        <v>0</v>
      </c>
      <c r="H960" s="2">
        <v>0</v>
      </c>
      <c r="I960" s="2">
        <v>0</v>
      </c>
      <c r="J960" s="132"/>
      <c r="K960" s="107"/>
    </row>
    <row r="961" spans="1:11" x14ac:dyDescent="0.25">
      <c r="A961" s="107"/>
      <c r="B961" s="113"/>
      <c r="C961" s="107"/>
      <c r="D961" s="16">
        <v>2024</v>
      </c>
      <c r="E961" s="2">
        <f t="shared" si="184"/>
        <v>37161.244000000006</v>
      </c>
      <c r="F961" s="2">
        <f>37006.071+155.173</f>
        <v>37161.244000000006</v>
      </c>
      <c r="G961" s="2">
        <v>0</v>
      </c>
      <c r="H961" s="2">
        <v>0</v>
      </c>
      <c r="I961" s="2">
        <v>0</v>
      </c>
      <c r="J961" s="132"/>
      <c r="K961" s="107"/>
    </row>
    <row r="962" spans="1:11" x14ac:dyDescent="0.25">
      <c r="A962" s="107"/>
      <c r="B962" s="113"/>
      <c r="C962" s="107"/>
      <c r="D962" s="16">
        <v>2025</v>
      </c>
      <c r="E962" s="2">
        <f t="shared" si="184"/>
        <v>36854.071000000004</v>
      </c>
      <c r="F962" s="2">
        <v>36854.071000000004</v>
      </c>
      <c r="G962" s="2">
        <v>0</v>
      </c>
      <c r="H962" s="2">
        <v>0</v>
      </c>
      <c r="I962" s="2">
        <v>0</v>
      </c>
      <c r="J962" s="132"/>
      <c r="K962" s="107"/>
    </row>
    <row r="963" spans="1:11" x14ac:dyDescent="0.25">
      <c r="A963" s="108"/>
      <c r="B963" s="126"/>
      <c r="C963" s="108"/>
      <c r="D963" s="59">
        <v>2026</v>
      </c>
      <c r="E963" s="2">
        <f t="shared" si="184"/>
        <v>36679.071000000004</v>
      </c>
      <c r="F963" s="2">
        <v>36679.071000000004</v>
      </c>
      <c r="G963" s="2">
        <v>0</v>
      </c>
      <c r="H963" s="2">
        <v>0</v>
      </c>
      <c r="I963" s="2">
        <v>0</v>
      </c>
      <c r="J963" s="133"/>
      <c r="K963" s="108"/>
    </row>
    <row r="964" spans="1:11" x14ac:dyDescent="0.25">
      <c r="A964" s="9"/>
      <c r="B964" s="10"/>
      <c r="C964" s="10"/>
      <c r="D964" s="11"/>
      <c r="E964" s="12"/>
      <c r="F964" s="13"/>
      <c r="G964" s="12"/>
      <c r="H964" s="12"/>
      <c r="I964" s="12"/>
      <c r="J964" s="14"/>
      <c r="K964" s="9"/>
    </row>
    <row r="965" spans="1:11" x14ac:dyDescent="0.25">
      <c r="A965" s="15" t="s">
        <v>279</v>
      </c>
      <c r="B965" s="10"/>
      <c r="C965" s="10"/>
      <c r="D965" s="11"/>
      <c r="E965" s="12"/>
      <c r="F965" s="13"/>
      <c r="G965" s="12"/>
      <c r="H965" s="12"/>
      <c r="I965" s="12"/>
      <c r="J965" s="14"/>
      <c r="K965" s="9"/>
    </row>
    <row r="966" spans="1:11" x14ac:dyDescent="0.25">
      <c r="A966" s="124"/>
      <c r="B966" s="125"/>
      <c r="C966" s="125"/>
      <c r="D966" s="125"/>
      <c r="E966" s="125"/>
      <c r="F966" s="125"/>
      <c r="G966" s="125"/>
      <c r="H966" s="125"/>
      <c r="I966" s="125"/>
      <c r="J966" s="125"/>
      <c r="K966" s="125"/>
    </row>
    <row r="969" spans="1:11" x14ac:dyDescent="0.25">
      <c r="E969" s="49"/>
    </row>
  </sheetData>
  <mergeCells count="693">
    <mergeCell ref="A236:A242"/>
    <mergeCell ref="B236:B242"/>
    <mergeCell ref="C236:C242"/>
    <mergeCell ref="J236:J242"/>
    <mergeCell ref="K236:K242"/>
    <mergeCell ref="A243:A249"/>
    <mergeCell ref="B243:B249"/>
    <mergeCell ref="C243:C249"/>
    <mergeCell ref="J243:J249"/>
    <mergeCell ref="K243:K249"/>
    <mergeCell ref="A698:A704"/>
    <mergeCell ref="B698:B704"/>
    <mergeCell ref="C698:C704"/>
    <mergeCell ref="J698:J704"/>
    <mergeCell ref="K698:K704"/>
    <mergeCell ref="K677:K683"/>
    <mergeCell ref="A684:A690"/>
    <mergeCell ref="B684:B690"/>
    <mergeCell ref="C684:C690"/>
    <mergeCell ref="J684:J690"/>
    <mergeCell ref="K684:K690"/>
    <mergeCell ref="A691:A697"/>
    <mergeCell ref="B691:B697"/>
    <mergeCell ref="C691:C697"/>
    <mergeCell ref="J691:J697"/>
    <mergeCell ref="K691:K697"/>
    <mergeCell ref="J138:J144"/>
    <mergeCell ref="C607:C613"/>
    <mergeCell ref="J607:J613"/>
    <mergeCell ref="K607:K613"/>
    <mergeCell ref="C222:C228"/>
    <mergeCell ref="J222:J228"/>
    <mergeCell ref="K222:K228"/>
    <mergeCell ref="C229:C235"/>
    <mergeCell ref="J229:J235"/>
    <mergeCell ref="K229:K235"/>
    <mergeCell ref="C264:C270"/>
    <mergeCell ref="C257:C263"/>
    <mergeCell ref="K264:K270"/>
    <mergeCell ref="K257:K263"/>
    <mergeCell ref="J271:J277"/>
    <mergeCell ref="J278:J284"/>
    <mergeCell ref="K173:K179"/>
    <mergeCell ref="K152:K158"/>
    <mergeCell ref="K208:K214"/>
    <mergeCell ref="J201:J207"/>
    <mergeCell ref="J208:J214"/>
    <mergeCell ref="K187:K193"/>
    <mergeCell ref="K194:K200"/>
    <mergeCell ref="C201:C207"/>
    <mergeCell ref="K215:K221"/>
    <mergeCell ref="J215:J221"/>
    <mergeCell ref="K201:K207"/>
    <mergeCell ref="K817:K823"/>
    <mergeCell ref="K796:K802"/>
    <mergeCell ref="K628:K634"/>
    <mergeCell ref="K621:K627"/>
    <mergeCell ref="K614:K620"/>
    <mergeCell ref="C586:C592"/>
    <mergeCell ref="C593:C599"/>
    <mergeCell ref="C600:C606"/>
    <mergeCell ref="K600:K606"/>
    <mergeCell ref="K593:K599"/>
    <mergeCell ref="K586:K592"/>
    <mergeCell ref="J586:J592"/>
    <mergeCell ref="J593:J599"/>
    <mergeCell ref="J600:J606"/>
    <mergeCell ref="J614:J620"/>
    <mergeCell ref="J635:J641"/>
    <mergeCell ref="J642:J648"/>
    <mergeCell ref="C642:C648"/>
    <mergeCell ref="C635:C641"/>
    <mergeCell ref="K642:K648"/>
    <mergeCell ref="K635:K641"/>
    <mergeCell ref="K810:K816"/>
    <mergeCell ref="J628:J634"/>
    <mergeCell ref="K278:K284"/>
    <mergeCell ref="C278:C284"/>
    <mergeCell ref="C271:C277"/>
    <mergeCell ref="K271:K277"/>
    <mergeCell ref="K397:K403"/>
    <mergeCell ref="C397:C403"/>
    <mergeCell ref="C390:C396"/>
    <mergeCell ref="C383:C389"/>
    <mergeCell ref="K390:K396"/>
    <mergeCell ref="K383:K389"/>
    <mergeCell ref="C628:C634"/>
    <mergeCell ref="C621:C627"/>
    <mergeCell ref="C614:C620"/>
    <mergeCell ref="K292:K298"/>
    <mergeCell ref="C775:C781"/>
    <mergeCell ref="J621:J627"/>
    <mergeCell ref="K803:K809"/>
    <mergeCell ref="C656:C662"/>
    <mergeCell ref="J656:J662"/>
    <mergeCell ref="K656:K662"/>
    <mergeCell ref="C663:C669"/>
    <mergeCell ref="J663:J669"/>
    <mergeCell ref="C880:C886"/>
    <mergeCell ref="B880:B886"/>
    <mergeCell ref="A880:A886"/>
    <mergeCell ref="A180:A186"/>
    <mergeCell ref="A173:A179"/>
    <mergeCell ref="A166:A172"/>
    <mergeCell ref="A159:A165"/>
    <mergeCell ref="A152:A158"/>
    <mergeCell ref="B159:B165"/>
    <mergeCell ref="B166:B172"/>
    <mergeCell ref="B173:B179"/>
    <mergeCell ref="B180:B186"/>
    <mergeCell ref="B187:B193"/>
    <mergeCell ref="B194:B200"/>
    <mergeCell ref="B201:B207"/>
    <mergeCell ref="B208:B214"/>
    <mergeCell ref="B215:B221"/>
    <mergeCell ref="B600:B606"/>
    <mergeCell ref="C831:C837"/>
    <mergeCell ref="C824:C830"/>
    <mergeCell ref="C803:C809"/>
    <mergeCell ref="B152:B158"/>
    <mergeCell ref="A222:A228"/>
    <mergeCell ref="B222:B228"/>
    <mergeCell ref="J901:J907"/>
    <mergeCell ref="K901:K907"/>
    <mergeCell ref="C936:C942"/>
    <mergeCell ref="B936:B942"/>
    <mergeCell ref="A936:A942"/>
    <mergeCell ref="A929:A935"/>
    <mergeCell ref="B929:B935"/>
    <mergeCell ref="C929:C935"/>
    <mergeCell ref="A915:A921"/>
    <mergeCell ref="B915:B921"/>
    <mergeCell ref="C915:C921"/>
    <mergeCell ref="A922:A928"/>
    <mergeCell ref="B922:B928"/>
    <mergeCell ref="C922:C928"/>
    <mergeCell ref="J922:J928"/>
    <mergeCell ref="K922:K928"/>
    <mergeCell ref="J936:J942"/>
    <mergeCell ref="J929:J935"/>
    <mergeCell ref="K936:K942"/>
    <mergeCell ref="K929:K935"/>
    <mergeCell ref="A2:K2"/>
    <mergeCell ref="A3:A4"/>
    <mergeCell ref="B3:B4"/>
    <mergeCell ref="C3:C4"/>
    <mergeCell ref="D3:I3"/>
    <mergeCell ref="J3:J4"/>
    <mergeCell ref="K3:K4"/>
    <mergeCell ref="A5:A11"/>
    <mergeCell ref="C5:C11"/>
    <mergeCell ref="J5:J11"/>
    <mergeCell ref="K5:K11"/>
    <mergeCell ref="B5:B11"/>
    <mergeCell ref="A19:A25"/>
    <mergeCell ref="A12:A18"/>
    <mergeCell ref="C12:C18"/>
    <mergeCell ref="C19:C25"/>
    <mergeCell ref="J12:J18"/>
    <mergeCell ref="K12:K18"/>
    <mergeCell ref="J19:J25"/>
    <mergeCell ref="K19:K25"/>
    <mergeCell ref="B12:B18"/>
    <mergeCell ref="B19:B25"/>
    <mergeCell ref="A33:A39"/>
    <mergeCell ref="A26:A32"/>
    <mergeCell ref="C26:C32"/>
    <mergeCell ref="C33:C39"/>
    <mergeCell ref="J26:J32"/>
    <mergeCell ref="K26:K32"/>
    <mergeCell ref="J33:J39"/>
    <mergeCell ref="K33:K39"/>
    <mergeCell ref="B26:B32"/>
    <mergeCell ref="B33:B39"/>
    <mergeCell ref="A47:A53"/>
    <mergeCell ref="A40:A46"/>
    <mergeCell ref="C40:C46"/>
    <mergeCell ref="C47:C53"/>
    <mergeCell ref="C54:C60"/>
    <mergeCell ref="J40:J46"/>
    <mergeCell ref="K40:K46"/>
    <mergeCell ref="J47:J53"/>
    <mergeCell ref="K47:K53"/>
    <mergeCell ref="J54:J60"/>
    <mergeCell ref="K54:K60"/>
    <mergeCell ref="B40:B46"/>
    <mergeCell ref="B47:B53"/>
    <mergeCell ref="B54:B60"/>
    <mergeCell ref="A54:A60"/>
    <mergeCell ref="C61:C67"/>
    <mergeCell ref="C68:C74"/>
    <mergeCell ref="J61:J67"/>
    <mergeCell ref="K61:K67"/>
    <mergeCell ref="J68:J74"/>
    <mergeCell ref="K68:K74"/>
    <mergeCell ref="J75:J81"/>
    <mergeCell ref="K75:K81"/>
    <mergeCell ref="A82:A88"/>
    <mergeCell ref="A75:A81"/>
    <mergeCell ref="C75:C81"/>
    <mergeCell ref="C82:C88"/>
    <mergeCell ref="B61:B67"/>
    <mergeCell ref="B68:B74"/>
    <mergeCell ref="B75:B81"/>
    <mergeCell ref="B82:B88"/>
    <mergeCell ref="A68:A74"/>
    <mergeCell ref="A61:A67"/>
    <mergeCell ref="C89:C95"/>
    <mergeCell ref="C96:C102"/>
    <mergeCell ref="J96:J102"/>
    <mergeCell ref="J89:J95"/>
    <mergeCell ref="K96:K102"/>
    <mergeCell ref="K89:K95"/>
    <mergeCell ref="K82:K88"/>
    <mergeCell ref="J82:J88"/>
    <mergeCell ref="A110:A116"/>
    <mergeCell ref="A103:A109"/>
    <mergeCell ref="C103:C109"/>
    <mergeCell ref="C110:C116"/>
    <mergeCell ref="J103:J109"/>
    <mergeCell ref="J110:J116"/>
    <mergeCell ref="B89:B95"/>
    <mergeCell ref="B96:B102"/>
    <mergeCell ref="B103:B109"/>
    <mergeCell ref="B110:B116"/>
    <mergeCell ref="A96:A102"/>
    <mergeCell ref="A89:A95"/>
    <mergeCell ref="K117:K123"/>
    <mergeCell ref="K110:K116"/>
    <mergeCell ref="K103:K109"/>
    <mergeCell ref="A124:A130"/>
    <mergeCell ref="A117:A123"/>
    <mergeCell ref="C117:C123"/>
    <mergeCell ref="C124:C130"/>
    <mergeCell ref="B117:B123"/>
    <mergeCell ref="B124:B130"/>
    <mergeCell ref="J117:J123"/>
    <mergeCell ref="J124:J130"/>
    <mergeCell ref="K124:K130"/>
    <mergeCell ref="A131:A137"/>
    <mergeCell ref="B131:B137"/>
    <mergeCell ref="B138:B144"/>
    <mergeCell ref="C159:C165"/>
    <mergeCell ref="K166:K172"/>
    <mergeCell ref="K159:K165"/>
    <mergeCell ref="C180:C186"/>
    <mergeCell ref="K180:K186"/>
    <mergeCell ref="C145:C151"/>
    <mergeCell ref="K145:K151"/>
    <mergeCell ref="A145:A151"/>
    <mergeCell ref="B145:B151"/>
    <mergeCell ref="J152:J158"/>
    <mergeCell ref="J145:J151"/>
    <mergeCell ref="J159:J165"/>
    <mergeCell ref="J166:J172"/>
    <mergeCell ref="C166:C172"/>
    <mergeCell ref="C152:C158"/>
    <mergeCell ref="C138:C144"/>
    <mergeCell ref="C131:C137"/>
    <mergeCell ref="K138:K144"/>
    <mergeCell ref="K131:K137"/>
    <mergeCell ref="J131:J137"/>
    <mergeCell ref="C173:C179"/>
    <mergeCell ref="A138:A144"/>
    <mergeCell ref="A264:A270"/>
    <mergeCell ref="A257:A263"/>
    <mergeCell ref="J257:J263"/>
    <mergeCell ref="B257:B263"/>
    <mergeCell ref="B264:B270"/>
    <mergeCell ref="J264:J270"/>
    <mergeCell ref="C194:C200"/>
    <mergeCell ref="C187:C193"/>
    <mergeCell ref="A215:A221"/>
    <mergeCell ref="J250:J256"/>
    <mergeCell ref="B229:B235"/>
    <mergeCell ref="A250:A256"/>
    <mergeCell ref="A194:A200"/>
    <mergeCell ref="A187:A193"/>
    <mergeCell ref="C208:C214"/>
    <mergeCell ref="A208:A214"/>
    <mergeCell ref="A201:A207"/>
    <mergeCell ref="A229:A235"/>
    <mergeCell ref="J173:J179"/>
    <mergeCell ref="J180:J186"/>
    <mergeCell ref="J187:J193"/>
    <mergeCell ref="J194:J200"/>
    <mergeCell ref="C215:C221"/>
    <mergeCell ref="A292:A298"/>
    <mergeCell ref="A285:A291"/>
    <mergeCell ref="B285:B291"/>
    <mergeCell ref="J285:J291"/>
    <mergeCell ref="B292:B298"/>
    <mergeCell ref="J292:J298"/>
    <mergeCell ref="C292:C298"/>
    <mergeCell ref="B250:B256"/>
    <mergeCell ref="K250:K256"/>
    <mergeCell ref="C250:C256"/>
    <mergeCell ref="K285:K291"/>
    <mergeCell ref="C285:C291"/>
    <mergeCell ref="A278:A284"/>
    <mergeCell ref="A271:A277"/>
    <mergeCell ref="B271:B277"/>
    <mergeCell ref="B278:B284"/>
    <mergeCell ref="K306:K312"/>
    <mergeCell ref="C306:C312"/>
    <mergeCell ref="C299:C305"/>
    <mergeCell ref="K299:K305"/>
    <mergeCell ref="A320:A326"/>
    <mergeCell ref="A313:A319"/>
    <mergeCell ref="J313:J319"/>
    <mergeCell ref="J320:J326"/>
    <mergeCell ref="B320:B326"/>
    <mergeCell ref="C320:C326"/>
    <mergeCell ref="K320:K326"/>
    <mergeCell ref="K313:K319"/>
    <mergeCell ref="C313:C319"/>
    <mergeCell ref="A306:A312"/>
    <mergeCell ref="A299:A305"/>
    <mergeCell ref="B299:B305"/>
    <mergeCell ref="B306:B312"/>
    <mergeCell ref="J299:J305"/>
    <mergeCell ref="J306:J312"/>
    <mergeCell ref="B313:B319"/>
    <mergeCell ref="A334:A340"/>
    <mergeCell ref="A327:A333"/>
    <mergeCell ref="J327:J333"/>
    <mergeCell ref="B327:B333"/>
    <mergeCell ref="B334:B340"/>
    <mergeCell ref="J334:J340"/>
    <mergeCell ref="K334:K340"/>
    <mergeCell ref="K327:K333"/>
    <mergeCell ref="C327:C333"/>
    <mergeCell ref="C334:C340"/>
    <mergeCell ref="A348:A354"/>
    <mergeCell ref="A341:A347"/>
    <mergeCell ref="B341:B347"/>
    <mergeCell ref="J341:J347"/>
    <mergeCell ref="J348:J354"/>
    <mergeCell ref="B348:B354"/>
    <mergeCell ref="C348:C354"/>
    <mergeCell ref="C341:C347"/>
    <mergeCell ref="K348:K354"/>
    <mergeCell ref="K341:K347"/>
    <mergeCell ref="A362:A368"/>
    <mergeCell ref="A355:A361"/>
    <mergeCell ref="J355:J361"/>
    <mergeCell ref="J362:J368"/>
    <mergeCell ref="B355:B361"/>
    <mergeCell ref="B362:B368"/>
    <mergeCell ref="K362:K368"/>
    <mergeCell ref="K355:K361"/>
    <mergeCell ref="C362:C368"/>
    <mergeCell ref="C355:C361"/>
    <mergeCell ref="A376:A382"/>
    <mergeCell ref="A369:A375"/>
    <mergeCell ref="J369:J375"/>
    <mergeCell ref="J376:J382"/>
    <mergeCell ref="B369:B375"/>
    <mergeCell ref="B376:B382"/>
    <mergeCell ref="K376:K382"/>
    <mergeCell ref="C376:C382"/>
    <mergeCell ref="C369:C375"/>
    <mergeCell ref="K369:K375"/>
    <mergeCell ref="A397:A403"/>
    <mergeCell ref="A390:A396"/>
    <mergeCell ref="A383:A389"/>
    <mergeCell ref="J383:J389"/>
    <mergeCell ref="J390:J396"/>
    <mergeCell ref="B383:B389"/>
    <mergeCell ref="B390:B396"/>
    <mergeCell ref="B397:B403"/>
    <mergeCell ref="J397:J403"/>
    <mergeCell ref="A411:A417"/>
    <mergeCell ref="A404:A410"/>
    <mergeCell ref="B404:B410"/>
    <mergeCell ref="J404:J410"/>
    <mergeCell ref="J411:J417"/>
    <mergeCell ref="B411:B417"/>
    <mergeCell ref="C411:C417"/>
    <mergeCell ref="C404:C410"/>
    <mergeCell ref="K404:K410"/>
    <mergeCell ref="K411:K417"/>
    <mergeCell ref="A418:A424"/>
    <mergeCell ref="B418:B424"/>
    <mergeCell ref="J418:J424"/>
    <mergeCell ref="C418:C424"/>
    <mergeCell ref="K418:K424"/>
    <mergeCell ref="A432:A438"/>
    <mergeCell ref="A425:A431"/>
    <mergeCell ref="B425:B431"/>
    <mergeCell ref="J425:J431"/>
    <mergeCell ref="B432:B438"/>
    <mergeCell ref="J432:J438"/>
    <mergeCell ref="C432:C438"/>
    <mergeCell ref="K432:K438"/>
    <mergeCell ref="C425:C431"/>
    <mergeCell ref="K425:K431"/>
    <mergeCell ref="A446:A452"/>
    <mergeCell ref="A439:A445"/>
    <mergeCell ref="B439:B445"/>
    <mergeCell ref="J439:J445"/>
    <mergeCell ref="B446:B452"/>
    <mergeCell ref="J446:J452"/>
    <mergeCell ref="C446:C452"/>
    <mergeCell ref="C439:C445"/>
    <mergeCell ref="K446:K452"/>
    <mergeCell ref="K439:K445"/>
    <mergeCell ref="A467:A473"/>
    <mergeCell ref="A453:A459"/>
    <mergeCell ref="B453:B459"/>
    <mergeCell ref="J453:J459"/>
    <mergeCell ref="B467:B473"/>
    <mergeCell ref="J467:J473"/>
    <mergeCell ref="K467:K473"/>
    <mergeCell ref="C467:C473"/>
    <mergeCell ref="C453:C459"/>
    <mergeCell ref="K453:K459"/>
    <mergeCell ref="A460:A466"/>
    <mergeCell ref="B460:B466"/>
    <mergeCell ref="C460:C466"/>
    <mergeCell ref="J460:J466"/>
    <mergeCell ref="K460:K466"/>
    <mergeCell ref="A481:A487"/>
    <mergeCell ref="A474:A480"/>
    <mergeCell ref="B474:B480"/>
    <mergeCell ref="J474:J480"/>
    <mergeCell ref="B481:B487"/>
    <mergeCell ref="J481:J487"/>
    <mergeCell ref="C474:C480"/>
    <mergeCell ref="C481:C487"/>
    <mergeCell ref="K474:K480"/>
    <mergeCell ref="K481:K487"/>
    <mergeCell ref="A495:A501"/>
    <mergeCell ref="A488:A494"/>
    <mergeCell ref="B488:B494"/>
    <mergeCell ref="J488:J494"/>
    <mergeCell ref="B495:B501"/>
    <mergeCell ref="J495:J501"/>
    <mergeCell ref="C488:C494"/>
    <mergeCell ref="C495:C501"/>
    <mergeCell ref="K488:K494"/>
    <mergeCell ref="K495:K501"/>
    <mergeCell ref="A509:A515"/>
    <mergeCell ref="A502:A508"/>
    <mergeCell ref="B502:B508"/>
    <mergeCell ref="J502:J508"/>
    <mergeCell ref="B509:B515"/>
    <mergeCell ref="J509:J515"/>
    <mergeCell ref="C509:C515"/>
    <mergeCell ref="K509:K515"/>
    <mergeCell ref="C502:C508"/>
    <mergeCell ref="K502:K508"/>
    <mergeCell ref="A523:A529"/>
    <mergeCell ref="A516:A522"/>
    <mergeCell ref="B516:B522"/>
    <mergeCell ref="J516:J522"/>
    <mergeCell ref="B523:B529"/>
    <mergeCell ref="J523:J529"/>
    <mergeCell ref="C523:C529"/>
    <mergeCell ref="C516:C522"/>
    <mergeCell ref="K516:K522"/>
    <mergeCell ref="K523:K529"/>
    <mergeCell ref="A537:A543"/>
    <mergeCell ref="A530:A536"/>
    <mergeCell ref="B530:B536"/>
    <mergeCell ref="J530:J536"/>
    <mergeCell ref="J537:J543"/>
    <mergeCell ref="B537:B543"/>
    <mergeCell ref="C537:C543"/>
    <mergeCell ref="C530:C536"/>
    <mergeCell ref="K530:K536"/>
    <mergeCell ref="K537:K543"/>
    <mergeCell ref="A551:A557"/>
    <mergeCell ref="A544:A550"/>
    <mergeCell ref="B544:B550"/>
    <mergeCell ref="B551:B557"/>
    <mergeCell ref="J544:J550"/>
    <mergeCell ref="J551:J557"/>
    <mergeCell ref="C551:C557"/>
    <mergeCell ref="C544:C550"/>
    <mergeCell ref="K544:K550"/>
    <mergeCell ref="K551:K557"/>
    <mergeCell ref="A565:A571"/>
    <mergeCell ref="A558:A564"/>
    <mergeCell ref="J558:J564"/>
    <mergeCell ref="J565:J571"/>
    <mergeCell ref="B565:B571"/>
    <mergeCell ref="B558:B564"/>
    <mergeCell ref="C558:C564"/>
    <mergeCell ref="C565:C571"/>
    <mergeCell ref="K558:K564"/>
    <mergeCell ref="K565:K571"/>
    <mergeCell ref="A579:A585"/>
    <mergeCell ref="A572:A578"/>
    <mergeCell ref="B572:B578"/>
    <mergeCell ref="B579:B585"/>
    <mergeCell ref="J572:J578"/>
    <mergeCell ref="J579:J585"/>
    <mergeCell ref="K579:K585"/>
    <mergeCell ref="K572:K578"/>
    <mergeCell ref="C572:C578"/>
    <mergeCell ref="C579:C585"/>
    <mergeCell ref="A593:A599"/>
    <mergeCell ref="A586:A592"/>
    <mergeCell ref="B586:B592"/>
    <mergeCell ref="B593:B599"/>
    <mergeCell ref="A628:A634"/>
    <mergeCell ref="A621:A627"/>
    <mergeCell ref="A614:A620"/>
    <mergeCell ref="A600:A606"/>
    <mergeCell ref="A642:A648"/>
    <mergeCell ref="A635:A641"/>
    <mergeCell ref="B635:B641"/>
    <mergeCell ref="B642:B648"/>
    <mergeCell ref="B614:B620"/>
    <mergeCell ref="B621:B627"/>
    <mergeCell ref="A607:A613"/>
    <mergeCell ref="B607:B613"/>
    <mergeCell ref="B628:B634"/>
    <mergeCell ref="A733:A739"/>
    <mergeCell ref="A649:A655"/>
    <mergeCell ref="J649:J655"/>
    <mergeCell ref="B649:B655"/>
    <mergeCell ref="B733:B739"/>
    <mergeCell ref="J733:J739"/>
    <mergeCell ref="C733:C739"/>
    <mergeCell ref="K733:K739"/>
    <mergeCell ref="C649:C655"/>
    <mergeCell ref="K649:K655"/>
    <mergeCell ref="A656:A662"/>
    <mergeCell ref="B656:B662"/>
    <mergeCell ref="A663:A669"/>
    <mergeCell ref="B663:B669"/>
    <mergeCell ref="K663:K669"/>
    <mergeCell ref="A670:A676"/>
    <mergeCell ref="B670:B676"/>
    <mergeCell ref="C670:C676"/>
    <mergeCell ref="J670:J676"/>
    <mergeCell ref="K670:K676"/>
    <mergeCell ref="A677:A683"/>
    <mergeCell ref="B677:B683"/>
    <mergeCell ref="C677:C683"/>
    <mergeCell ref="J677:J683"/>
    <mergeCell ref="A747:A753"/>
    <mergeCell ref="A740:A746"/>
    <mergeCell ref="B740:B746"/>
    <mergeCell ref="J740:J746"/>
    <mergeCell ref="B747:B753"/>
    <mergeCell ref="J747:J753"/>
    <mergeCell ref="C747:C753"/>
    <mergeCell ref="C740:C746"/>
    <mergeCell ref="K740:K746"/>
    <mergeCell ref="K747:K753"/>
    <mergeCell ref="A761:A767"/>
    <mergeCell ref="A754:A760"/>
    <mergeCell ref="B754:B760"/>
    <mergeCell ref="J754:J760"/>
    <mergeCell ref="B761:B767"/>
    <mergeCell ref="J761:J767"/>
    <mergeCell ref="K761:K767"/>
    <mergeCell ref="K754:K760"/>
    <mergeCell ref="C761:C767"/>
    <mergeCell ref="C754:C760"/>
    <mergeCell ref="A789:A795"/>
    <mergeCell ref="A768:A774"/>
    <mergeCell ref="B768:B774"/>
    <mergeCell ref="J768:J774"/>
    <mergeCell ref="J789:J795"/>
    <mergeCell ref="B789:B795"/>
    <mergeCell ref="C789:C795"/>
    <mergeCell ref="C768:C774"/>
    <mergeCell ref="K789:K795"/>
    <mergeCell ref="K768:K774"/>
    <mergeCell ref="A775:A781"/>
    <mergeCell ref="B775:B781"/>
    <mergeCell ref="J775:J781"/>
    <mergeCell ref="K775:K781"/>
    <mergeCell ref="A782:A788"/>
    <mergeCell ref="B782:B788"/>
    <mergeCell ref="C782:C788"/>
    <mergeCell ref="J782:J788"/>
    <mergeCell ref="K782:K788"/>
    <mergeCell ref="A803:A809"/>
    <mergeCell ref="A796:A802"/>
    <mergeCell ref="B796:B802"/>
    <mergeCell ref="J796:J802"/>
    <mergeCell ref="B803:B809"/>
    <mergeCell ref="J803:J809"/>
    <mergeCell ref="A817:A823"/>
    <mergeCell ref="A810:A816"/>
    <mergeCell ref="B810:B816"/>
    <mergeCell ref="B817:B823"/>
    <mergeCell ref="J810:J816"/>
    <mergeCell ref="J817:J823"/>
    <mergeCell ref="C796:C802"/>
    <mergeCell ref="C810:C816"/>
    <mergeCell ref="C817:C823"/>
    <mergeCell ref="A838:A844"/>
    <mergeCell ref="B838:B844"/>
    <mergeCell ref="C838:C844"/>
    <mergeCell ref="J838:J844"/>
    <mergeCell ref="K838:K844"/>
    <mergeCell ref="A831:A837"/>
    <mergeCell ref="A824:A830"/>
    <mergeCell ref="B824:B830"/>
    <mergeCell ref="B831:B837"/>
    <mergeCell ref="J824:J830"/>
    <mergeCell ref="J831:J837"/>
    <mergeCell ref="K831:K837"/>
    <mergeCell ref="K824:K830"/>
    <mergeCell ref="J852:J858"/>
    <mergeCell ref="K852:K858"/>
    <mergeCell ref="K845:K851"/>
    <mergeCell ref="J845:J851"/>
    <mergeCell ref="B845:B851"/>
    <mergeCell ref="C845:C851"/>
    <mergeCell ref="A845:A851"/>
    <mergeCell ref="A852:A858"/>
    <mergeCell ref="B852:B858"/>
    <mergeCell ref="C852:C858"/>
    <mergeCell ref="A866:A872"/>
    <mergeCell ref="C866:C872"/>
    <mergeCell ref="B866:B872"/>
    <mergeCell ref="J866:J872"/>
    <mergeCell ref="K866:K872"/>
    <mergeCell ref="J859:J865"/>
    <mergeCell ref="K859:K865"/>
    <mergeCell ref="C859:C865"/>
    <mergeCell ref="B859:B865"/>
    <mergeCell ref="A859:A865"/>
    <mergeCell ref="J873:J879"/>
    <mergeCell ref="K873:K879"/>
    <mergeCell ref="B908:B914"/>
    <mergeCell ref="C908:C914"/>
    <mergeCell ref="A908:A914"/>
    <mergeCell ref="J915:J921"/>
    <mergeCell ref="K915:K921"/>
    <mergeCell ref="J908:J914"/>
    <mergeCell ref="K908:K914"/>
    <mergeCell ref="A894:A900"/>
    <mergeCell ref="B894:B900"/>
    <mergeCell ref="C894:C900"/>
    <mergeCell ref="J894:J900"/>
    <mergeCell ref="K894:K900"/>
    <mergeCell ref="A887:A893"/>
    <mergeCell ref="B887:B893"/>
    <mergeCell ref="C887:C893"/>
    <mergeCell ref="J887:J893"/>
    <mergeCell ref="K887:K893"/>
    <mergeCell ref="K880:K886"/>
    <mergeCell ref="J880:J886"/>
    <mergeCell ref="A901:A907"/>
    <mergeCell ref="B901:B907"/>
    <mergeCell ref="C901:C907"/>
    <mergeCell ref="A705:A711"/>
    <mergeCell ref="B705:B711"/>
    <mergeCell ref="C705:C711"/>
    <mergeCell ref="J705:J711"/>
    <mergeCell ref="K705:K711"/>
    <mergeCell ref="A966:K966"/>
    <mergeCell ref="A957:A963"/>
    <mergeCell ref="B957:B963"/>
    <mergeCell ref="B950:B956"/>
    <mergeCell ref="A950:A956"/>
    <mergeCell ref="C950:C956"/>
    <mergeCell ref="C957:C963"/>
    <mergeCell ref="A943:A949"/>
    <mergeCell ref="B943:B949"/>
    <mergeCell ref="C943:C949"/>
    <mergeCell ref="J950:J956"/>
    <mergeCell ref="K950:K956"/>
    <mergeCell ref="K957:K963"/>
    <mergeCell ref="J957:J963"/>
    <mergeCell ref="J943:J949"/>
    <mergeCell ref="K943:K949"/>
    <mergeCell ref="A873:A879"/>
    <mergeCell ref="B873:B879"/>
    <mergeCell ref="C873:C879"/>
    <mergeCell ref="A726:A732"/>
    <mergeCell ref="B726:B732"/>
    <mergeCell ref="C726:C732"/>
    <mergeCell ref="J726:J732"/>
    <mergeCell ref="K726:K732"/>
    <mergeCell ref="A712:A718"/>
    <mergeCell ref="B712:B718"/>
    <mergeCell ref="C712:C718"/>
    <mergeCell ref="J712:J718"/>
    <mergeCell ref="K712:K718"/>
    <mergeCell ref="A719:A725"/>
    <mergeCell ref="B719:B725"/>
    <mergeCell ref="C719:C725"/>
    <mergeCell ref="J719:J725"/>
    <mergeCell ref="K719:K725"/>
  </mergeCells>
  <phoneticPr fontId="17" type="noConversion"/>
  <pageMargins left="0.7" right="0.7" top="0.75" bottom="0.75" header="0.3" footer="0.3"/>
  <pageSetup paperSize="9"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8"/>
  <sheetViews>
    <sheetView workbookViewId="0">
      <selection activeCell="L11" sqref="L11"/>
    </sheetView>
  </sheetViews>
  <sheetFormatPr defaultRowHeight="15" x14ac:dyDescent="0.25"/>
  <cols>
    <col min="1" max="1" width="5.85546875" customWidth="1"/>
    <col min="2" max="2" width="57.42578125" customWidth="1"/>
    <col min="3" max="4" width="4.85546875" bestFit="1" customWidth="1"/>
    <col min="5" max="5" width="4.7109375" bestFit="1" customWidth="1"/>
    <col min="6" max="6" width="4.85546875" bestFit="1" customWidth="1"/>
    <col min="7" max="7" width="4.7109375" bestFit="1" customWidth="1"/>
    <col min="8" max="10" width="4.85546875" bestFit="1" customWidth="1"/>
    <col min="11" max="11" width="4.85546875" customWidth="1"/>
    <col min="12" max="12" width="4.85546875" bestFit="1" customWidth="1"/>
    <col min="13" max="13" width="19.140625" customWidth="1"/>
    <col min="14" max="15" width="4.85546875" bestFit="1" customWidth="1"/>
    <col min="16" max="16" width="4.7109375" bestFit="1" customWidth="1"/>
    <col min="17" max="17" width="4.85546875" bestFit="1" customWidth="1"/>
    <col min="18" max="18" width="4.7109375" bestFit="1" customWidth="1"/>
    <col min="19" max="20" width="4.85546875" bestFit="1" customWidth="1"/>
    <col min="21" max="21" width="7.5703125" customWidth="1"/>
    <col min="22" max="23" width="4.85546875" bestFit="1" customWidth="1"/>
    <col min="24" max="24" width="46.5703125" customWidth="1"/>
  </cols>
  <sheetData>
    <row r="1" spans="1:24" x14ac:dyDescent="0.25">
      <c r="X1" s="88" t="s">
        <v>419</v>
      </c>
    </row>
    <row r="2" spans="1:24" ht="15.75" x14ac:dyDescent="0.25">
      <c r="A2" s="280" t="s">
        <v>420</v>
      </c>
      <c r="B2" s="280"/>
      <c r="C2" s="280"/>
      <c r="D2" s="280"/>
      <c r="E2" s="280"/>
      <c r="F2" s="280"/>
      <c r="G2" s="280"/>
      <c r="H2" s="280"/>
      <c r="I2" s="280"/>
      <c r="J2" s="280"/>
      <c r="K2" s="280"/>
      <c r="L2" s="280"/>
      <c r="M2" s="280"/>
      <c r="N2" s="280"/>
      <c r="O2" s="280"/>
      <c r="P2" s="280"/>
      <c r="Q2" s="280"/>
      <c r="R2" s="280"/>
      <c r="S2" s="280"/>
      <c r="T2" s="280"/>
      <c r="U2" s="280"/>
      <c r="V2" s="280"/>
      <c r="W2" s="280"/>
      <c r="X2" s="280"/>
    </row>
    <row r="3" spans="1:24" x14ac:dyDescent="0.25">
      <c r="A3" s="281" t="s">
        <v>413</v>
      </c>
      <c r="B3" s="281" t="s">
        <v>381</v>
      </c>
      <c r="C3" s="281"/>
      <c r="D3" s="281"/>
      <c r="E3" s="281"/>
      <c r="F3" s="281"/>
      <c r="G3" s="281"/>
      <c r="H3" s="281"/>
      <c r="I3" s="281"/>
      <c r="J3" s="281"/>
      <c r="K3" s="281"/>
      <c r="L3" s="281"/>
      <c r="M3" s="275" t="s">
        <v>382</v>
      </c>
      <c r="N3" s="282"/>
      <c r="O3" s="282"/>
      <c r="P3" s="282"/>
      <c r="Q3" s="282"/>
      <c r="R3" s="282"/>
      <c r="S3" s="282"/>
      <c r="T3" s="282"/>
      <c r="U3" s="282"/>
      <c r="V3" s="282"/>
      <c r="W3" s="276"/>
      <c r="X3" s="281" t="s">
        <v>383</v>
      </c>
    </row>
    <row r="4" spans="1:24" x14ac:dyDescent="0.25">
      <c r="A4" s="281"/>
      <c r="B4" s="281" t="s">
        <v>421</v>
      </c>
      <c r="C4" s="89">
        <v>2019</v>
      </c>
      <c r="D4" s="89">
        <v>2020</v>
      </c>
      <c r="E4" s="275">
        <v>2021</v>
      </c>
      <c r="F4" s="276"/>
      <c r="G4" s="275">
        <v>2022</v>
      </c>
      <c r="H4" s="276"/>
      <c r="I4" s="89">
        <v>2023</v>
      </c>
      <c r="J4" s="89">
        <v>2024</v>
      </c>
      <c r="K4" s="89">
        <v>2025</v>
      </c>
      <c r="L4" s="89">
        <v>2026</v>
      </c>
      <c r="M4" s="281" t="s">
        <v>422</v>
      </c>
      <c r="N4" s="89">
        <v>2019</v>
      </c>
      <c r="O4" s="89">
        <v>2020</v>
      </c>
      <c r="P4" s="281">
        <v>2021</v>
      </c>
      <c r="Q4" s="281"/>
      <c r="R4" s="275">
        <v>2022</v>
      </c>
      <c r="S4" s="276"/>
      <c r="T4" s="90">
        <v>2023</v>
      </c>
      <c r="U4" s="91">
        <v>2024</v>
      </c>
      <c r="V4" s="91">
        <v>2025</v>
      </c>
      <c r="W4" s="92">
        <v>2026</v>
      </c>
      <c r="X4" s="281"/>
    </row>
    <row r="5" spans="1:24" x14ac:dyDescent="0.25">
      <c r="A5" s="281"/>
      <c r="B5" s="281"/>
      <c r="C5" s="89" t="s">
        <v>423</v>
      </c>
      <c r="D5" s="89" t="s">
        <v>423</v>
      </c>
      <c r="E5" s="89" t="s">
        <v>424</v>
      </c>
      <c r="F5" s="89" t="s">
        <v>423</v>
      </c>
      <c r="G5" s="89" t="s">
        <v>424</v>
      </c>
      <c r="H5" s="89" t="s">
        <v>423</v>
      </c>
      <c r="I5" s="89" t="s">
        <v>424</v>
      </c>
      <c r="J5" s="89" t="s">
        <v>424</v>
      </c>
      <c r="K5" s="89" t="s">
        <v>424</v>
      </c>
      <c r="L5" s="89" t="s">
        <v>424</v>
      </c>
      <c r="M5" s="281"/>
      <c r="N5" s="89" t="s">
        <v>423</v>
      </c>
      <c r="O5" s="93" t="s">
        <v>423</v>
      </c>
      <c r="P5" s="89" t="s">
        <v>424</v>
      </c>
      <c r="Q5" s="89" t="s">
        <v>423</v>
      </c>
      <c r="R5" s="89" t="s">
        <v>424</v>
      </c>
      <c r="S5" s="89" t="s">
        <v>423</v>
      </c>
      <c r="T5" s="89" t="s">
        <v>424</v>
      </c>
      <c r="U5" s="89" t="s">
        <v>424</v>
      </c>
      <c r="V5" s="89" t="s">
        <v>424</v>
      </c>
      <c r="W5" s="93" t="s">
        <v>424</v>
      </c>
      <c r="X5" s="281"/>
    </row>
    <row r="6" spans="1:24" x14ac:dyDescent="0.25">
      <c r="A6" s="94"/>
      <c r="B6" s="277" t="s">
        <v>425</v>
      </c>
      <c r="C6" s="278"/>
      <c r="D6" s="278"/>
      <c r="E6" s="278"/>
      <c r="F6" s="278"/>
      <c r="G6" s="278"/>
      <c r="H6" s="278"/>
      <c r="I6" s="278"/>
      <c r="J6" s="278"/>
      <c r="K6" s="278"/>
      <c r="L6" s="278"/>
      <c r="M6" s="278"/>
      <c r="N6" s="278"/>
      <c r="O6" s="278"/>
      <c r="P6" s="278"/>
      <c r="Q6" s="278"/>
      <c r="R6" s="278"/>
      <c r="S6" s="278"/>
      <c r="T6" s="278"/>
      <c r="U6" s="278"/>
      <c r="V6" s="278"/>
      <c r="W6" s="278"/>
      <c r="X6" s="279"/>
    </row>
    <row r="7" spans="1:24" x14ac:dyDescent="0.25">
      <c r="A7" s="94"/>
      <c r="B7" s="277" t="s">
        <v>412</v>
      </c>
      <c r="C7" s="278"/>
      <c r="D7" s="278"/>
      <c r="E7" s="278"/>
      <c r="F7" s="278"/>
      <c r="G7" s="278"/>
      <c r="H7" s="278"/>
      <c r="I7" s="278"/>
      <c r="J7" s="278"/>
      <c r="K7" s="278"/>
      <c r="L7" s="278"/>
      <c r="M7" s="278"/>
      <c r="N7" s="278"/>
      <c r="O7" s="278"/>
      <c r="P7" s="278"/>
      <c r="Q7" s="278"/>
      <c r="R7" s="278"/>
      <c r="S7" s="278"/>
      <c r="T7" s="278"/>
      <c r="U7" s="278"/>
      <c r="V7" s="278"/>
      <c r="W7" s="278"/>
      <c r="X7" s="279"/>
    </row>
    <row r="8" spans="1:24" ht="51" x14ac:dyDescent="0.25">
      <c r="A8" s="95" t="s">
        <v>426</v>
      </c>
      <c r="B8" s="96" t="s">
        <v>427</v>
      </c>
      <c r="C8" s="87"/>
      <c r="D8" s="87"/>
      <c r="E8" s="87"/>
      <c r="F8" s="87"/>
      <c r="G8" s="87"/>
      <c r="H8" s="87"/>
      <c r="I8" s="87"/>
      <c r="J8" s="87"/>
      <c r="K8" s="87"/>
      <c r="L8" s="87"/>
      <c r="M8" s="97"/>
      <c r="N8" s="87"/>
      <c r="O8" s="87"/>
      <c r="P8" s="87"/>
      <c r="Q8" s="87"/>
      <c r="R8" s="87"/>
      <c r="S8" s="87"/>
      <c r="T8" s="87"/>
      <c r="U8" s="87"/>
      <c r="V8" s="87"/>
      <c r="W8" s="98"/>
      <c r="X8" s="99" t="s">
        <v>430</v>
      </c>
    </row>
  </sheetData>
  <mergeCells count="13">
    <mergeCell ref="R4:S4"/>
    <mergeCell ref="B6:X6"/>
    <mergeCell ref="B7:X7"/>
    <mergeCell ref="A2:X2"/>
    <mergeCell ref="A3:A5"/>
    <mergeCell ref="B3:L3"/>
    <mergeCell ref="M3:W3"/>
    <mergeCell ref="X3:X5"/>
    <mergeCell ref="B4:B5"/>
    <mergeCell ref="E4:F4"/>
    <mergeCell ref="G4:H4"/>
    <mergeCell ref="M4:M5"/>
    <mergeCell ref="P4:Q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План на осн. 853-ПП</vt:lpstr>
      <vt:lpstr>Справка показатели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2024-12-25T13:58:39Z</dcterms:modified>
</cp:coreProperties>
</file>