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mo\pub\User\IOGV25\4 - Отдел РК\04. МОНИТОРИНГ\2025\0 Реестр 50%\"/>
    </mc:Choice>
  </mc:AlternateContent>
  <bookViews>
    <workbookView xWindow="360" yWindow="15" windowWidth="20955" windowHeight="9720" activeTab="1"/>
  </bookViews>
  <sheets>
    <sheet name="Государственные" sheetId="1" r:id="rId1"/>
    <sheet name="Муниципальные" sheetId="2" r:id="rId2"/>
    <sheet name="Гос_ЛИКВ_РЕОРГ" sheetId="3" r:id="rId3"/>
    <sheet name="Мун_ЛИКВ_РЕОРГ" sheetId="4" r:id="rId4"/>
  </sheets>
  <definedNames>
    <definedName name="_xlnm._FilterDatabase" localSheetId="2" hidden="1">Гос_ЛИКВ_РЕОРГ!$A$1:$G$1</definedName>
    <definedName name="_xlnm._FilterDatabase" localSheetId="0" hidden="1">Государственные!$A$1:$N$158</definedName>
    <definedName name="_xlnm._FilterDatabase" localSheetId="3" hidden="1">Мун_ЛИКВ_РЕОРГ!$A$1:$H$21</definedName>
    <definedName name="_xlnm._FilterDatabase" localSheetId="1" hidden="1">Муниципальные!$A$1:$M$732</definedName>
    <definedName name="_xlnm.Print_Area" localSheetId="0">Государственные!$A$1:$L$114</definedName>
    <definedName name="_xlnm.Print_Area" localSheetId="1">Муниципальные!$A$1:$M$726</definedName>
  </definedNames>
  <calcPr calcId="152511"/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L267" i="2"/>
  <c r="M199" i="2"/>
  <c r="M198" i="2"/>
  <c r="M197" i="2"/>
  <c r="M196" i="2"/>
  <c r="M195" i="2"/>
  <c r="M194" i="2"/>
  <c r="M193" i="2"/>
  <c r="M111" i="2"/>
  <c r="M110" i="2"/>
  <c r="H108" i="2"/>
  <c r="H107" i="2"/>
  <c r="I90" i="2"/>
  <c r="I89" i="2"/>
  <c r="I88" i="2"/>
  <c r="I45" i="2"/>
  <c r="H45" i="2"/>
  <c r="I44" i="2"/>
  <c r="H44" i="2"/>
  <c r="I43" i="2"/>
  <c r="H43" i="2"/>
  <c r="I42" i="2"/>
  <c r="H42" i="2"/>
  <c r="I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M9" i="2"/>
  <c r="M7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L113" i="1"/>
  <c r="L106" i="1"/>
  <c r="L39" i="1"/>
  <c r="H29" i="1"/>
  <c r="G29" i="1"/>
  <c r="H26" i="1"/>
  <c r="G26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</calcChain>
</file>

<file path=xl/comments1.xml><?xml version="1.0" encoding="utf-8"?>
<comments xmlns="http://schemas.openxmlformats.org/spreadsheetml/2006/main">
  <authors>
    <author>tc={002A00E9-00FD-43CB-A80A-001C00D70052}</author>
  </authors>
  <commentList>
    <comment ref="C99" authorId="0" shapeId="0">
      <text>
        <r>
          <rPr>
            <b/>
            <sz val="9"/>
            <rFont val="Tahoma"/>
          </rPr>
          <t>Автор:</t>
        </r>
        <r>
          <rPr>
            <sz val="9"/>
            <rFont val="Tahoma"/>
          </rPr>
          <t xml:space="preserve">
до 01.09.2022 МКУ "УМТО", с 01.09.2022 вошла МКУ "ЦБ Администр.г.Апатиты"
</t>
        </r>
      </text>
    </comment>
  </commentList>
</comments>
</file>

<file path=xl/comments2.xml><?xml version="1.0" encoding="utf-8"?>
<comments xmlns="http://schemas.openxmlformats.org/spreadsheetml/2006/main">
  <authors>
    <author>tc={00210098-0006-4217-99C5-0017002C000F}</author>
    <author>tc={00180091-00F2-421D-8970-00800019000F}</author>
    <author>tc={001D00F5-0028-4A87-A5F2-003100AF00AC}</author>
    <author>tc={00770050-00CE-423E-8486-001F001F0099}</author>
    <author>tc={00F600B4-003B-4F71-9106-00CD009800FE}</author>
    <author>tc={002100DF-00AE-4A74-9F6A-005000DF00BA}</author>
    <author>tc={00D10001-0067-4638-B1DD-00720010005D}</author>
    <author>tc={00ED003C-008E-47EF-9A9F-003E00200087}</author>
    <author>tc={00FF008E-00C1-4745-9291-000D00090026}</author>
    <author>tc={0008003A-0013-472A-921E-00F800090066}</author>
    <author>tc={00720077-0013-4A1F-9844-009100950021}</author>
    <author>tc={00A000DF-00AA-4891-AC83-00C1009300EA}</author>
    <author>tc={0063000F-00A5-44FD-959B-000D00F700D6}</author>
    <author>tc={003C00E1-00C3-461B-BA97-0089000700AE}</author>
    <author>tc={006F00EA-00AE-4985-B251-003600720059}</author>
    <author>tc={002C0072-0004-4B56-AC20-002400AB0041}</author>
    <author>tc={00D3005B-0029-4225-A63E-001A007F00FB}</author>
    <author>tc={00000087-008D-4FA7-A5C4-00AC00E40030}</author>
    <author>tc={00AD00F5-0063-476C-987B-007900BE0000}</author>
    <author>tc={0005006A-006B-47D4-9134-001000AB0072}</author>
    <author>tc={00A400F7-00D8-44A4-BCDC-00500017004F}</author>
    <author>tc={00E300AF-001F-4AD4-9BB5-002A00700096}</author>
    <author>tc={0094006E-00D9-4122-A4FC-0048002F0038}</author>
    <author>tc={003A005E-0095-4BEA-9EAA-002B007F0085}</author>
  </authors>
  <commentList>
    <comment ref="C2" authorId="0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адм от 03.12.2025 № 1927 "О реорганизации муниципального бюджетного дошкольного образовательного учреждения «Детский сад № 6» в форме присоединения к нему муниципального бюджетного дошкольного образовательного учреждения «Детский сад № 2»" с 02.06.2025
</t>
        </r>
      </text>
    </comment>
    <comment ref="C3" authorId="1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адм от 03.12.2024 № 1928 "О реорганизации муниципального бюджетного дошкольного образовательного учреждения «Детский сад № 4» в форме присоединения к нему муниципального бюджетного дошкольного образовательного учреждения «Детский сад № 5»" с 02.06.2025
</t>
        </r>
      </text>
    </comment>
    <comment ref="C4" authorId="2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адм от 03.12.2024 № 1925 "О реорганизации муниципального бюджетного дошкольного образовательного учреждения «Детский сад № 1» в форме присоединения к нему муниципального бюджетного дошкольного образовательного учреждения «Детский сад № 9»" с 02.06.2025
</t>
        </r>
      </text>
    </comment>
    <comment ref="C5" authorId="3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адм от 03.12.2024 № 1926 "О реорганизации муниципального бюджетного дошкольного образовательного учреждения «Детский сад № 7» в форме присоединения к нему муниципального бюджетного дошкольного образовательного учреждения «Детский сад № 12»"  с 02.06.2025
</t>
        </r>
      </text>
    </comment>
    <comment ref="C6" authorId="4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адм от 03.12.24 № 1929 "О реорганизации муниципального бюджетного дошкольного образовательного учреждения «Детский сад № 8» в форме присоединения к нему муниципального бюджетного дошкольного образовательного учреждения «Детский сад № 27» с 02.06.2025
</t>
        </r>
      </text>
    </comment>
    <comment ref="C7" authorId="5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адм от 31.01.25 № 131 "О реорганизации муниципального бюджетного общеобразовательного учреждения 
«Средняя общеобразовательная школа № 3» в форме присоединения к нему 
муниципального бюджетного общеобразовательного учреждения 
«Средняя общеобразовательная школа № 1»" с 01.09.2025
</t>
        </r>
      </text>
    </comment>
    <comment ref="C8" authorId="6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адм от 03.12.24 № 1930 "О реорганизации муниципального бюджетного учреждения дополнительного образования 
«Дом детского творчества № 2» в форме присоединения к нему муниципального 
бюджетного учреждения «Муниципальный методический центр»
с 02.06.2025
</t>
        </r>
      </text>
    </comment>
    <comment ref="C9" authorId="7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адм от 03.03.25 № 316 "О реорганизации муниципального бюджетного учреждения «Ремонтно-эксплуатационная     
служба» в форме присоединения к нему муниципального бюджетного учреждения
«Дорожно-эксплуатационная служба Печенги»" с 30.06.2025
</t>
        </r>
      </text>
    </comment>
    <comment ref="C10" authorId="8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от 09.12.24 № 1970 "О реорганизации муниципального бюджетного учреждения дополнительного образования 
«Детская музыкальная школа № 2» в форме присоединения к нему муниципального бюджетного учреждения дополнительного образования «Детская музыкальная школа № 1 имени А.А. Келаревой» и муниципального бюджетного учреждения дополнительного образования 
«Детская музыкальная школа № 3»" с 02.06.2025
</t>
        </r>
      </text>
    </comment>
    <comment ref="C11" authorId="9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от 09.12.2024 № 1970 "О реорганизации муниципального бюджетного учреждения дополнительного образования 
«Детская музыкальная школа № 2» в форме присоединения к нему муниципального бюджетного учреждения дополнительного образования «Детская музыкальная школа № 1 имени А.А. Келаревой» и муниципального бюджетного учреждения дополнительного образования 
«Детская музыкальная школа № 3»" с 02.06.2025 (смена наименования)
</t>
        </r>
      </text>
    </comment>
    <comment ref="C12" authorId="10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от 09.12.24 № 1970 "О реорганизации муниципального бюджетного учреждения дополнительного образования 
«Детская музыкальная школа № 2» в форме присоединения к нему муниципального бюджетного учреждения дополнительного образования «Детская музыкальная школа № 1 имени А.А. Келаревой» и муниципального бюджетного учреждения дополнительного образования 
«Детская музыкальная школа № 3»" с 02.06.2025
</t>
        </r>
      </text>
    </comment>
    <comment ref="C13" authorId="11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от 09.12.24 № 1969 "О реорганизации муниципального бюджетного учреждения дополнительного образования 
«Детская художественная школа № 2» в форме присоединения к нему муниципального бюджетного учреждения дополнительного образования «Детская художественная школа № 1»" с 02.06.2025
</t>
        </r>
      </text>
    </comment>
    <comment ref="C14" authorId="12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от 09.12.24 № 1969 "О реорганизации муниципального бюджетного учреждения дополнительного образования 
«Детская художественная школа № 2» в форме присоединения к нему муниципального бюджетного учреждения дополнительного образования «Детская художественная школа № 1»" с 02.06.2025 (смена наименования)
</t>
        </r>
      </text>
    </comment>
    <comment ref="C15" authorId="13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от 09.12.24 № 1972 "О реорганизации муниципального бюджетного учреждения культуры «Дворец культуры «Октябрь»
 в форме присоединения к нему муниципального бюджетного учреждения культуры «Дворец культуры «Восход» и муниципального бюджетного учреждения «Культурно – 
досуговый центр «Платформа»" с 02.06.2025 (смена наименования)
</t>
        </r>
      </text>
    </comment>
    <comment ref="C16" authorId="14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от 09.12.24 № 1972 "О реорганизации муниципального бюджетного учреждения культуры «Дворец культуры «Октябрь»
 в форме присоединения к нему муниципального бюджетного учреждения культуры «Дворец культуры «Восход» и муниципального бюджетного учреждения «Культурно – 
досуговый центр «Платформа»" с 02.06.2025
</t>
        </r>
      </text>
    </comment>
    <comment ref="C17" authorId="15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от 09.12.24 № 1972 "О реорганизации муниципального бюджетного учреждения культуры «Дворец культуры «Октябрь»
 в форме присоединения к нему муниципального бюджетного учреждения культуры «Дворец культуры «Восход» и муниципального бюджетного учреждения «Культурно – 
досуговый центр «Платформа»" с 02.06.2025
</t>
        </r>
      </text>
    </comment>
    <comment ref="C18" authorId="16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</t>
        </r>
      </text>
    </comment>
    <comment ref="C19" authorId="17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постановление от 09.12.2024 № 1971 "О реорганизации муниципального бюджетного учреждения дополнительного образования
 «Детско-юношеская спортивная школа» в форме присоединения к нему муниципального бюджетного учреждения «Спортивный комплекс «Металлург» и муниципального бюджетного учреждения «Спортивный комплекс Дельфин»" с 02.06.2025
</t>
        </r>
      </text>
    </comment>
    <comment ref="C20" authorId="18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08.11.2024 - реорганизация в форме преобразования в ООО (постановление № 1200 от 26.07.24
</t>
        </r>
      </text>
    </comment>
    <comment ref="C21" authorId="19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Создание юридического лица путем
реорганизации в форме преобразования 08.11.2024
</t>
        </r>
      </text>
    </comment>
    <comment ref="C22" authorId="20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02.04.2025 - Учредитель в лице Министретсва энергетики и ЖКХ Мурманской области
</t>
        </r>
      </text>
    </comment>
    <comment ref="C23" authorId="21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 с 01.08.25 РСО ГОУП Мурманскводоканал, единственный акционер -Министерство имущественных отношений МО)
</t>
        </r>
      </text>
    </comment>
    <comment ref="C24" authorId="22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Решение о предстоящем исключении юридического лица из ЕГРЮЛ опубликовано в журнале «Вестник государственной регистрации» № 42 от 22.10.2025
</t>
        </r>
      </text>
    </comment>
    <comment ref="C25" authorId="23" shapeId="0">
      <text>
        <r>
          <rPr>
            <b/>
            <sz val="9"/>
            <rFont val="Tahoma"/>
          </rPr>
          <t>Пикина Надежда Анатольевна:</t>
        </r>
        <r>
          <rPr>
            <sz val="9"/>
            <rFont val="Tahoma"/>
          </rPr>
          <t xml:space="preserve">
прекращение деятельности: 21.05.2025
</t>
        </r>
      </text>
    </comment>
  </commentList>
</comments>
</file>

<file path=xl/sharedStrings.xml><?xml version="1.0" encoding="utf-8"?>
<sst xmlns="http://schemas.openxmlformats.org/spreadsheetml/2006/main" count="6015" uniqueCount="1717">
  <si>
    <t>№  п/п</t>
  </si>
  <si>
    <t>Наименование  хозяйствуещего  субъекта</t>
  </si>
  <si>
    <t>Учредитель хозяйствующего субъекта</t>
  </si>
  <si>
    <t>Сведения о государственной регистрации (ИНН)</t>
  </si>
  <si>
    <t>Организационно- правовая форма</t>
  </si>
  <si>
    <t>Суммарная доля участия (субъекта РФ/МО) в хоз.субъект е, в %</t>
  </si>
  <si>
    <t>Объем финансирования каждого хоз.субъекта из бюджета Мурманской области  (2024), руб.</t>
  </si>
  <si>
    <t>Объем финансирования каждого хоз.субъекта из бюджета Мурманской области  (3 кв.2025), руб.</t>
  </si>
  <si>
    <t>Наименование рынка присутствия хозяйствующего субъекта</t>
  </si>
  <si>
    <t>ОКВЭД с расшифровкой наименования (по основному коду ОКВЭД)</t>
  </si>
  <si>
    <t>Выручка, за 3 кв. (январь-октябрь) 2025 года, руб.</t>
  </si>
  <si>
    <t>Отгружено товаров собственного производства, выполнено работ и услуг собственными силами, руб.</t>
  </si>
  <si>
    <t>ГОКУ "Центр обеспечения судебных участков мировых судей Мурманской области"</t>
  </si>
  <si>
    <t>Министерство юстиции Мурманской области</t>
  </si>
  <si>
    <t>Государственное управление и обеспечение военной безопасности</t>
  </si>
  <si>
    <t>84.11 Деятельность органов государственного управления и местного самоуправления по вопросам общего характера</t>
  </si>
  <si>
    <t>ГОБУ  "Центр по обслуживанию областных учреждений культуры"</t>
  </si>
  <si>
    <t>Министерство культуры Мурманской области</t>
  </si>
  <si>
    <t>Государственное бюджетное учреждение</t>
  </si>
  <si>
    <t>Рынок выполнения работ по благоустройству городской среды</t>
  </si>
  <si>
    <t>68.32.2 Управление эксплуатацией нежилого фонда за вознаграждение или на договорной основе</t>
  </si>
  <si>
    <t>ГОБПОУ "Мурманский колледж искусств"</t>
  </si>
  <si>
    <t>Рынок услуг среднего профессионального образования</t>
  </si>
  <si>
    <t xml:space="preserve">85.21 Образование профессиональное среднее </t>
  </si>
  <si>
    <t>ГОАУК "Мурманская областная филармония"</t>
  </si>
  <si>
    <t>Рынок культуры и спорта</t>
  </si>
  <si>
    <t>90.01 Деятельность в области иполнительских искусств</t>
  </si>
  <si>
    <t>ГОАУК "Мурманский областной драматический театр"</t>
  </si>
  <si>
    <t>ГОАУК "Мурманский областной театр кукол"</t>
  </si>
  <si>
    <t>ГОАУК "Мурманский областной Дворец культуры и народного творчества им. С.М.Кирова"</t>
  </si>
  <si>
    <t>90.04 Деятельность учреждений культуры и искусства</t>
  </si>
  <si>
    <t>ГОКУ "Государственный архив Мурманской области в г.Кировске"</t>
  </si>
  <si>
    <t>91.01 Деятельность библиотек и архивов</t>
  </si>
  <si>
    <t>ГОБУК "Мурманская государственная областная универсальная научная библиотека"</t>
  </si>
  <si>
    <t>ГОБУК "Мурманская областная детско-юношеская библиотека имени В.П. Махаевой"</t>
  </si>
  <si>
    <t>ГОБУК "Мурманская государственная областная специальная библиотека для слепых и слабовидящих"</t>
  </si>
  <si>
    <t>ГОКУ "Государственный архив Мурманской области"</t>
  </si>
  <si>
    <t>Государственное казенное учреждение</t>
  </si>
  <si>
    <t>ГОАУК "Мурманский областной краеведческий музей"</t>
  </si>
  <si>
    <t>Государственное автономное учреждение</t>
  </si>
  <si>
    <t>91.02 Деятельность музеев</t>
  </si>
  <si>
    <t>ГОАУК "Мурманский областной художественный музей"</t>
  </si>
  <si>
    <t>ГОКУ "Центр учета и бюджетной аналитики"</t>
  </si>
  <si>
    <t>Министерство финансов Мурманской области</t>
  </si>
  <si>
    <t>Государственное казенное учреждение субъектов Российской Федерации</t>
  </si>
  <si>
    <t>нет данных</t>
  </si>
  <si>
    <t xml:space="preserve">Рынок бухгалтерских услуг </t>
  </si>
  <si>
    <t>69.20.2 Деятельность по оказанию услуг в области бухгалтерского учета</t>
  </si>
  <si>
    <t>ГОБВУ  "Мурманская областная ветеринарная лаборатория"</t>
  </si>
  <si>
    <t>Комитет по ветеринарии Мурманской области</t>
  </si>
  <si>
    <t xml:space="preserve"> Ветеринарная деятельность</t>
  </si>
  <si>
    <t>75.00  Ветеринарная деятельность</t>
  </si>
  <si>
    <t>ГОБВУ "Мурманская областная станция по борьбе с болезнями животных"</t>
  </si>
  <si>
    <t>ГОАУ "Редакция газеты Мурманский вестник"</t>
  </si>
  <si>
    <t>Министерство информационной политики Мурманской области</t>
  </si>
  <si>
    <t>Рынок средств массовой информации</t>
  </si>
  <si>
    <t>58.13.1 Издание газет в печатном виде</t>
  </si>
  <si>
    <t>АНО "Арктический информационный центр"</t>
  </si>
  <si>
    <t>Автономная некоммерческая организация</t>
  </si>
  <si>
    <t>63.99.2 Деятельность по оказанию услуг по составлению обзоров новостей, услуг по подборке печатных изданий и подобной информации</t>
  </si>
  <si>
    <t>АНО "Центр городского развития Мурманской области"</t>
  </si>
  <si>
    <t xml:space="preserve"> Министерство градостроительства и благоустройства Мурманской области</t>
  </si>
  <si>
    <t>Рынок архитектурно-строительного проектирования</t>
  </si>
  <si>
    <t>71.11 Деятельность в области архитектуры</t>
  </si>
  <si>
    <t>ГОБУМП "Региональный центр поддержки патриотического воспитания и допризывной подготовки молодежи"</t>
  </si>
  <si>
    <t>Комитет молодежной политики Мурманской области</t>
  </si>
  <si>
    <t>Рынок услуг дополнительного образования детей</t>
  </si>
  <si>
    <t>85,41 Образование дополнительное детей и взрослых</t>
  </si>
  <si>
    <t xml:space="preserve">ГАУ МО "Молодая Арктика" </t>
  </si>
  <si>
    <t xml:space="preserve">ГАУМО "Комплексная спортивная школа олимпийского резерва" </t>
  </si>
  <si>
    <t>Министерство спорта Мурманской области</t>
  </si>
  <si>
    <t>85.41 Образование дополнительное детей и взрослых</t>
  </si>
  <si>
    <t xml:space="preserve">ГАУМО "Мурманская областная спортивная школа олимпийского резерва по зимним видам спорта" </t>
  </si>
  <si>
    <t>ГАУМО "Мурманская областная спортивная школа олимпийского резерва"</t>
  </si>
  <si>
    <t xml:space="preserve">ГАУМО "Центр спортивной подготовки" </t>
  </si>
  <si>
    <t>93.19 Деятельность в области спорта прочая</t>
  </si>
  <si>
    <t>ГОБУ "Мурманская областная спортивная школа"</t>
  </si>
  <si>
    <t>Государственное областное бюджетное учреждение</t>
  </si>
  <si>
    <t>ГАУМО "Мончегорская спортивная школа олипийского резерва по горнолыжному спорту"</t>
  </si>
  <si>
    <t>ГАУДОМО "Кировская спортивная школа олимпийского резерва 
по горнолыжному спорту и фристайлу"</t>
  </si>
  <si>
    <t xml:space="preserve">ГОУП "Универсальный спортивно-досуговый центр" </t>
  </si>
  <si>
    <t>93.1 Деятельность в области спорта</t>
  </si>
  <si>
    <t>АНО "СОБЫТИЕ51"</t>
  </si>
  <si>
    <t>93.19 Деятельность в области спорта
прочая</t>
  </si>
  <si>
    <t>ГАУМО "Кандалакшская спортивная школа по санному спорту"</t>
  </si>
  <si>
    <t>ГАУ МО "Региональный центр по организации закупок"</t>
  </si>
  <si>
    <t>Комитет по конкурентной политике Мурманской области</t>
  </si>
  <si>
    <t>Консультирование по вопросам коммерческой деятельности и управления</t>
  </si>
  <si>
    <t>70.22 Консультирование по вопросам коммерческой деятельности и управления</t>
  </si>
  <si>
    <t>ГОКУ "Управление централизации закупок Мурманской области"</t>
  </si>
  <si>
    <t xml:space="preserve"> Деятельность органов государственного управления и местного самоуправления по вопросам общего характера</t>
  </si>
  <si>
    <t>АНО "Центр компетенций в сфере сельскохозяйственной кооперации и поддержки фермеров Мурманской области"</t>
  </si>
  <si>
    <t xml:space="preserve"> Министерство природных ресурсов и экологии Мурманской области</t>
  </si>
  <si>
    <t>46 779 732,13
Справочно объем финансирования со стороны федерального бюджета  -                                   5 000 000,00</t>
  </si>
  <si>
    <t>58 392 180,77                              Справочно объем финансирования со стороны федерального бюджета -                       5 000 000,00</t>
  </si>
  <si>
    <t>Предоставление консультационных услуг в области сельского хозяйства</t>
  </si>
  <si>
    <t>74.90.4 Предоставление консультационных услуг в области сельского хозяйства</t>
  </si>
  <si>
    <t>ГОУСП  (племенной репродуктор) "Тулома"</t>
  </si>
  <si>
    <t>Унитарное предприятие</t>
  </si>
  <si>
    <t>Рынок животноводства</t>
  </si>
  <si>
    <t>01.41 Разведение молочного крупного рогатого скота, производство сырого молока</t>
  </si>
  <si>
    <t>ГОКУ МО "Региональный центр лесного и экологического контроля"</t>
  </si>
  <si>
    <t>Рынок лесоводства и лесозаготовок</t>
  </si>
  <si>
    <t>02.10 Лесоводство и прочая лесохозяйственная деятельность</t>
  </si>
  <si>
    <t>ГОБУ "Мурманская база авиационной охраны лесов"</t>
  </si>
  <si>
    <t>02.40.1 Предоставление услуг в области лесоводства</t>
  </si>
  <si>
    <t>ГОКУ "Дирекция (администрация) особо охраняемых природных территорий регионального значения Мурманской области"</t>
  </si>
  <si>
    <t>91.04 Деятельность ботанических садов, зоопарков, государственных природных заповедников и национальных парков</t>
  </si>
  <si>
    <t>ОАО "Кольский геологический информационно-лабораторный центр"</t>
  </si>
  <si>
    <t xml:space="preserve"> Министерство цифрового развития Мурманской области</t>
  </si>
  <si>
    <t>Открытое акционерное общество</t>
  </si>
  <si>
    <t>Рынок кадастровых и землеустроительных работ</t>
  </si>
  <si>
    <t>63.11 Деятельность по обработке данных, предоставление услуг по размещению информации и связанной с этим деятельности</t>
  </si>
  <si>
    <t>99 676 702,98 (в т.ч. по основному виду деятельности ОКВЭД 63.11 Деятельность по обработке данных, предоставление услуг по размещению информации и связанная с этим деятельность - 62 612 096,42)</t>
  </si>
  <si>
    <t>ГОБУ "Центр информационных технологий Мурманской области"</t>
  </si>
  <si>
    <t>Рынок IТ услуг</t>
  </si>
  <si>
    <t>62.02 Деятельность консультативная и работы в области компьютерных технологий</t>
  </si>
  <si>
    <t>ГОБУ "Многофункциональный центр предоставления государственных и муниципальных услуг Мурманской области"</t>
  </si>
  <si>
    <t>ГОКУ "Агентство энергетической эффективности Мурманской области"</t>
  </si>
  <si>
    <t>Министерство энергетики и жилищно-коммунального хозяйства Мурманской области</t>
  </si>
  <si>
    <t>Государственное областное казенное учреждение</t>
  </si>
  <si>
    <t>ГОУП "Мурманскводоканал"</t>
  </si>
  <si>
    <t>Государственное областное унитарное предприятие</t>
  </si>
  <si>
    <t>Рынок вобоснабжения</t>
  </si>
  <si>
    <t>36.00 Забор, очистка и распределение воды</t>
  </si>
  <si>
    <t>АО "Мурманэнергосбыт"</t>
  </si>
  <si>
    <t>Акционерное общество</t>
  </si>
  <si>
    <t>Рынок теплоснабжения (производство тепловой энергии)</t>
  </si>
  <si>
    <t>35.30.14 Производство пара и горячей воды котельными</t>
  </si>
  <si>
    <t>АО "Мончегорскводоканал"</t>
  </si>
  <si>
    <t>Рынок водоснабжения</t>
  </si>
  <si>
    <t>АО "Городские сети"</t>
  </si>
  <si>
    <t xml:space="preserve">36.00.2 Распределение воды для питьевых и промышленных нужд </t>
  </si>
  <si>
    <t>АО "Мончегорские электрические сети"</t>
  </si>
  <si>
    <t>Рынок энергосбережения и энергоэффективности</t>
  </si>
  <si>
    <t>35.13 Распределение электроэнергии</t>
  </si>
  <si>
    <t xml:space="preserve">ГОУП "Североморскводоканал" </t>
  </si>
  <si>
    <t>36.00.2 Распределение воды для питьевых и промышленных нужд</t>
  </si>
  <si>
    <t xml:space="preserve">ГОУП "Водоканал-Ревда" </t>
  </si>
  <si>
    <t>Рынок водоочистки</t>
  </si>
  <si>
    <t>36.00.1 Забор и очистка воды для питьевых и промышленных нужд</t>
  </si>
  <si>
    <t>ГОУП "Сети Никеля"</t>
  </si>
  <si>
    <t>ГОУП "Апатитская электросетевая компания"</t>
  </si>
  <si>
    <t>Производство, передача и распределение электроэнергии</t>
  </si>
  <si>
    <t xml:space="preserve">35.12 Передача электроэнергии и технологическое присоединение к распределительным электросетям </t>
  </si>
  <si>
    <t>ГОКУ "Управление капитального строительства Мурманской области"</t>
  </si>
  <si>
    <t>Министерство строительства Мурманской области</t>
  </si>
  <si>
    <t>государственное казенное учреждение</t>
  </si>
  <si>
    <t xml:space="preserve">71.1 Деятельность в области архитектуры, инженерных изысканий и предоставление технических консультаций в этих областях </t>
  </si>
  <si>
    <t>ГОАУ "Управление госудасртвенной экспертизы Мурманской области"</t>
  </si>
  <si>
    <t>государственное автономное учреждение</t>
  </si>
  <si>
    <t>71.12.64 Государственный контроль (надзор) за соблюдением требований технических регламетов</t>
  </si>
  <si>
    <t>АНО "Центр содействия жилищному строительству Мурманской области"</t>
  </si>
  <si>
    <t>автономная некоммерческая организация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</si>
  <si>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</si>
  <si>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Некоммерческая организация «Фонд капитального ремонта общего имущества в многоквартирных домах в Мурманской области»</t>
  </si>
  <si>
    <t>некоммерческая организация</t>
  </si>
  <si>
    <t>Рынок финансовых услуг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</si>
  <si>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</si>
  <si>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ГОБУ "Мурманский областной центр коренных малочисленных народов Севера и межнационального согласия"</t>
  </si>
  <si>
    <t>Министерство внутренней политики Мурманской области</t>
  </si>
  <si>
    <t>государственное бюджетное учреждение</t>
  </si>
  <si>
    <t>93.29.9 Деятельность зрелищно-развлекательная прочая, не включенная в другие группировки</t>
  </si>
  <si>
    <t>Министерство труда и социального развития Мурманской области</t>
  </si>
  <si>
    <t xml:space="preserve">государственное бюджетное учреждение </t>
  </si>
  <si>
    <t>-</t>
  </si>
  <si>
    <t>Деятельность по подбору персонала прочая</t>
  </si>
  <si>
    <t>78.30 Деятельность по подбору персонала прочая</t>
  </si>
  <si>
    <t>8 - с 01.01.2025 изменен тип учреждения на казенный</t>
  </si>
  <si>
    <t>ГОАУСОН "Апатитский психоневрологический интернат № 1"</t>
  </si>
  <si>
    <t>Рынок социальных услуг</t>
  </si>
  <si>
    <t>87.30 Деятельность по уходу за престарелыми и инвалидами с обеспечением проживания</t>
  </si>
  <si>
    <t>ГОАУСОН "Кандалакшский дом-интернат для престарелых и инвалидов"</t>
  </si>
  <si>
    <t>ГОАУСОН "Мурманский дом-интернат для престарелых и инвалидов"</t>
  </si>
  <si>
    <t>87.90 Деятельность по уходу с обеспечением проживания прочая</t>
  </si>
  <si>
    <t>ГОАУСОН "Алакурттинский психоневрологический интернат"</t>
  </si>
  <si>
    <t>ГОАУСОН "Апатитский комплексный центр социального обслуживания населения"</t>
  </si>
  <si>
    <t>ГОАУСОН "Кандалакшский комплексный центр социального обслуживания населения"</t>
  </si>
  <si>
    <t>88.10 Предоставление социальных услуг без обеспечения проживания престарелым и инвалидам</t>
  </si>
  <si>
    <t>ГОАУСОН "Ковдорский комплексный центр социального обслуживания населения"</t>
  </si>
  <si>
    <t>ГОАУСОН "Мончегорский комплексный центр социального обслуживания населения"</t>
  </si>
  <si>
    <t>ГОАУСОН "Мурманский комплексный центр социального обслуживания населения"</t>
  </si>
  <si>
    <t>ГОАУСОН "Полярнинский комплексный центр социального обслуживания населения"</t>
  </si>
  <si>
    <t>ГОАУСОН "Печенгский комплексный центр социального обслуживания населения"</t>
  </si>
  <si>
    <t>ГОАУСОН "Комплексный центр социального обслуживания населения ЗАТО г. Североморск"</t>
  </si>
  <si>
    <t>ГОБУСОН "Мончегорский дом- интернат для умственно отсталых детей"</t>
  </si>
  <si>
    <t>ГОБУСОН "Мурманский центр социальной помощи семье и детям"</t>
  </si>
  <si>
    <t>ГОКУ "Центр социальной поддержки Мурманской области"</t>
  </si>
  <si>
    <t>ГОКУ "Центр занятости населения Мурманской области"</t>
  </si>
  <si>
    <t>АНО "Арктический центр компетенций"</t>
  </si>
  <si>
    <t xml:space="preserve"> Министерство развития Арктики и экономики Мурмаснкой области</t>
  </si>
  <si>
    <t>80 050 000,00 (в т.ч. за счет ФБ        6 210 000,00; из резервного фонда 35 000 000,00 (Министерство развития Арктики и экономики  - 5 960 000, Министерство внутренней политики - 29 040 000))</t>
  </si>
  <si>
    <t>Деятельность в области информационных услуг прочая</t>
  </si>
  <si>
    <t xml:space="preserve">63.99.1 Деятельность по оказанию консультационных и информационных услуг </t>
  </si>
  <si>
    <t>ГОБУ "Мурманский региональный инновационный бизнес-инкубатор"</t>
  </si>
  <si>
    <t>Деятельность органов государственного управления и местного самоуправления по вопросам общего и социально-экономического характера</t>
  </si>
  <si>
    <t xml:space="preserve">84.13 Регулирование и содействие эффективному ведению экономической деятельности предприятий </t>
  </si>
  <si>
    <t>АО "Корпорация развития Мурманской области"</t>
  </si>
  <si>
    <t xml:space="preserve">Акционерное общество </t>
  </si>
  <si>
    <t xml:space="preserve">Деятельность по предоставлению прочих финансовых услуг, кроме услуг по страхованию и пенсионному обеспечению
</t>
  </si>
  <si>
    <t xml:space="preserve">64.99.3 Капиталовложения в уставные капиталы, венчурное инвестирование, в том числе посредством инвестиционных компаний </t>
  </si>
  <si>
    <t>НМК "Фонд развития малого и среднего предпринимательства Мурманской области"</t>
  </si>
  <si>
    <t>Некоммерческая микрокредитная компания</t>
  </si>
  <si>
    <t>52 999,32 (в т.ч. за счет ФБ 18 481,60)</t>
  </si>
  <si>
    <t>Деятельность по предоставлению прочих финансовых услуг, кроме услуг по страхованию и пенсионному обеспечению</t>
  </si>
  <si>
    <t xml:space="preserve"> 64.99 Предоставление прочих финансовых услуг, кроме услуг по страхованию и пенсионному обеспечению, не включенных в другие группировки</t>
  </si>
  <si>
    <t>АНО "Центр поддержки экспорта Мурманской области"</t>
  </si>
  <si>
    <t>29 836 813,36 (в том числе средства федерального бюджета -17 504 468,09)</t>
  </si>
  <si>
    <t>Консультирование по вопросам управления</t>
  </si>
  <si>
    <t xml:space="preserve">70.22 Консультирование по вопросам коммерческой деятельности и управления </t>
  </si>
  <si>
    <t xml:space="preserve"> Министерство здравоохранения Мурманской области</t>
  </si>
  <si>
    <t>Рынок медицинских услуг</t>
  </si>
  <si>
    <t>86.10 Деятельность больничных организаций</t>
  </si>
  <si>
    <t>86.21 Общая врачебная практика</t>
  </si>
  <si>
    <t>ГОБУЗ "Кольская ЦРБ"</t>
  </si>
  <si>
    <t>ГОБУЗ "Печенгская ЦРБ"</t>
  </si>
  <si>
    <t>ГОБУЗ "Кандалакшская ЦРБ"</t>
  </si>
  <si>
    <t xml:space="preserve">государственное автономное учреждение </t>
  </si>
  <si>
    <t>86.23 Стоматологическая практика</t>
  </si>
  <si>
    <t>86.2 Медицинская и стоматологическая практика</t>
  </si>
  <si>
    <t>ГОБУЗ "Мурманская областная станция переливания крови"</t>
  </si>
  <si>
    <t>86.90.9 Деятельность в области медицины прочая, не включенная в другие группировки</t>
  </si>
  <si>
    <t>ГООАУ ДПО "Мурманский областной центр повышения квалификации специалистов здравоохранения"</t>
  </si>
  <si>
    <t>Рынок услуг дополнительного профессионального образования</t>
  </si>
  <si>
    <t>85.42 Образование профессиональное дополнительное</t>
  </si>
  <si>
    <t>86.90.2 Деятельность судебно - медицинской экспертизы</t>
  </si>
  <si>
    <t>ГОКУЗ особого типа "Медицинский центр мобилизационных резервов "Резерв" Министерства здравоохранения Мурманской области</t>
  </si>
  <si>
    <t xml:space="preserve">государственное казенное учреждение </t>
  </si>
  <si>
    <t>Хранение и складирование прочих грузов</t>
  </si>
  <si>
    <t>52.10.9 Хранение и складирование прочих грузов</t>
  </si>
  <si>
    <t>ГОБУЗ "Медицинский центр "Белая роза"</t>
  </si>
  <si>
    <t>ГОБУ МО "Центр психолого-педагогической, медицинской и социальной помощи"</t>
  </si>
  <si>
    <t>Министерство образования и науки Мурманской области</t>
  </si>
  <si>
    <t xml:space="preserve"> 85.42.9 Деятельность по дополнительному профессиональному образованию прочая, не включенная в другие группировки</t>
  </si>
  <si>
    <t>ГАУ МО "Центр комплексного обслуживания учреждений образований"</t>
  </si>
  <si>
    <t>ГОБОУ "Кильдинская коррекционная школа-интернат"</t>
  </si>
  <si>
    <t>государственное  бюджетное учреждение</t>
  </si>
  <si>
    <t>Рынок услуг общего образования</t>
  </si>
  <si>
    <t>85.12 Образование начальное общее</t>
  </si>
  <si>
    <t>ГОБОУ "Мурманская коррекционная школа №1"</t>
  </si>
  <si>
    <t>85.13 Образование основное общее</t>
  </si>
  <si>
    <t>ГОБОУ "Оленегорская коррекционная школа-интернат"</t>
  </si>
  <si>
    <t>ГОБОУ МО КК "Североморский кадетский корпус"</t>
  </si>
  <si>
    <t>ГОБОУ "Кандалакшская коррекционная школа-интернат"</t>
  </si>
  <si>
    <t>ГОБООУ "Зеленоборская санаторная школа-интернат"</t>
  </si>
  <si>
    <t>ГКОУМО "Вечерняя (сменная) общеобразовательная школа № 18"</t>
  </si>
  <si>
    <t>ГОБОУ "Мончегорская коррекционная школа"</t>
  </si>
  <si>
    <t xml:space="preserve">85.14 Образование среднее общее </t>
  </si>
  <si>
    <t>ГОБОУ "Мурманская коррекционная школа-интернат № 3"</t>
  </si>
  <si>
    <t>ГОБОУ "Минькинская коррекционная школа-интернат"</t>
  </si>
  <si>
    <t>ГАПОУ МО СПО "Апатитский политехнический колледж имени Голованова Г.А."</t>
  </si>
  <si>
    <t>ГАПОУ МО "Кольский медицинский колледж"</t>
  </si>
  <si>
    <t>ГАПОУ МО "Северный колледж физической культуры и спорта"</t>
  </si>
  <si>
    <t>ГАПОУ МО "Мончегорский политехнический колледж"</t>
  </si>
  <si>
    <t>ГАПОУ МО "Мурманский индустриальный колледж"</t>
  </si>
  <si>
    <t>ГАПОУ МО СПО "Мурманский педагогический колледж"</t>
  </si>
  <si>
    <t>ГАПОУ МО "Мурманский строительный колледж имени Н.Е.Момота"</t>
  </si>
  <si>
    <t>ГАПОУ МО СПО "Мурманский технологический колледж сервиса"</t>
  </si>
  <si>
    <t>ГАПОУ МО "Мурманский медицинский колледж"</t>
  </si>
  <si>
    <t>ГАПОУ МО "Мурманский колледж экономики и информационных технологий"</t>
  </si>
  <si>
    <t>ГАПОУ МО СПО "Оленегорский горнопромышленный колледж"</t>
  </si>
  <si>
    <t>ГАПОУ МО "Полярнозоринский энергетический колледж"</t>
  </si>
  <si>
    <t>ГАПОУ МО "Ковдорский политехнический колледж"</t>
  </si>
  <si>
    <t>ГАПОУ МО "Кандалакшский индустриальный колледж"</t>
  </si>
  <si>
    <t>ГАПОУ МО "Кольский транспортный колледж"</t>
  </si>
  <si>
    <t>ГАПОУ МО "Печенгский политехнический техникум"</t>
  </si>
  <si>
    <t>ГАУДПО МО "Институт развития образования"</t>
  </si>
  <si>
    <t>Подготовка кадров высшей квалификации</t>
  </si>
  <si>
    <t>85.23 Подготовка кадров высшей квалификации</t>
  </si>
  <si>
    <t>ГОБОУДО "Мурманский областной загородный стационарный детский оздоровительно-образовательный (профильный) центр Гандвиг"</t>
  </si>
  <si>
    <t>ГАУДО МО "Мурманской областной центр дополнительного образования Лапландия"</t>
  </si>
  <si>
    <t>85.41.Образование дополнительное детей и взрослых</t>
  </si>
  <si>
    <t>ГБУ для детей-сирот и детей, оставшихся без попечения родителей, "Мурманский центр помощи детям, оставшимся без попечения родителей, "Ровесник"</t>
  </si>
  <si>
    <t>5190411647</t>
  </si>
  <si>
    <t xml:space="preserve">ГОБУ для детей сирот и детей, оставшихся без попечения родителей "Мурмашинский центр помощи детям, оставшимся без попечения родителей, "Журавушка" </t>
  </si>
  <si>
    <t xml:space="preserve">ГОБУ для детей сирот и детей, оставшихся без попечения родителей "Кандалакшский центр помощи детям, оставшимся без попечения родителей, "Берег" </t>
  </si>
  <si>
    <t>АНО "Проектный офис "Арктический элемент"</t>
  </si>
  <si>
    <t>Рынок услуг, связанных с научными исследованиями и экспериментальными разработками в области естественных и технических наук, прочие</t>
  </si>
  <si>
    <t>72.19 Научные исследования и разработки в области естественных и технических наук прочие</t>
  </si>
  <si>
    <t>ГОБОУ МО "СОШ № 289"</t>
  </si>
  <si>
    <t>АНО "Проектный офис "Губернаторский лицей"</t>
  </si>
  <si>
    <t>Рынок услуг, связанных с научными исследованиями и экспериментальными разработками в области общественных и гуманитарных наук, прочие</t>
  </si>
  <si>
    <t>72.20 Научные исследования и разработки в области общественных и гуманитарных наук</t>
  </si>
  <si>
    <t>АНО "Туристский информационный центр Мурманской области"</t>
  </si>
  <si>
    <t>Комитет по туризму Мурманской области</t>
  </si>
  <si>
    <t>информация не предоставлена</t>
  </si>
  <si>
    <t>Рынок внутреннего и въездного туризма</t>
  </si>
  <si>
    <t>79.90.1 Деятельность по предоставлению туристических информационных услуг</t>
  </si>
  <si>
    <t>Наименование муниципального образования</t>
  </si>
  <si>
    <t>Объем финансирования каждого хоз.субъекта из бюджета Мурманской области  (2023), руб.</t>
  </si>
  <si>
    <t>Объем финансирования каждого хоз.субъекта из бюджета Мурманской области  (3 кв.2024), руб.</t>
  </si>
  <si>
    <t>Выручка, за 3 кв. (январь-октябрь) 2024 года, руб.</t>
  </si>
  <si>
    <t>МО ЗАТО г. Заозерск</t>
  </si>
  <si>
    <t>МКУ "Управление городским хозяйством"</t>
  </si>
  <si>
    <t>Администрация ЗАТО г.Заозерск</t>
  </si>
  <si>
    <t>муниципальное казенное учреждение</t>
  </si>
  <si>
    <t>Управление эксплуатацией жилого фонда</t>
  </si>
  <si>
    <t>68.32.1 Управление эксплуатацией жилого фонда за вознаграждение или на договорной основе</t>
  </si>
  <si>
    <t>Муниципальное учреждение культуры ЗАТО город Заозерск "Центр культуры и библиотечного обслуживания имени Героя России вице-адмирала М.В. Моцака"</t>
  </si>
  <si>
    <t>Управление ОКС и МП Администрации ЗАТО г.Заозерск</t>
  </si>
  <si>
    <t>муниципальное бюджетное учреждение</t>
  </si>
  <si>
    <t>МКУ "Центр по делам гражданской обороны и чрезвычайным ситуациям ЗАТО город Заозерск"</t>
  </si>
  <si>
    <t>84.25 Деятельность по обеспечению безопасности в чрезвычайных ситуациях</t>
  </si>
  <si>
    <t>МБОУ ДО "Центр  дополнительного образования детей"</t>
  </si>
  <si>
    <t>МКУ "Управление образования ЗАТО г. Заозерск"</t>
  </si>
  <si>
    <t>Рынок услуг дополнительного образования детей и взрослых</t>
  </si>
  <si>
    <t>85.41.9 Образование дополнительное детей и взрослых, не включенное в другие группировки</t>
  </si>
  <si>
    <t>МДОУ детский сад комбинированного вида № 2 "Радуга"</t>
  </si>
  <si>
    <t>Рынок услуг дошкольного образования</t>
  </si>
  <si>
    <t>85.11 Образование дошкольное</t>
  </si>
  <si>
    <t>МБОУ ДО "Детско-юношеская спортивная  школа" с Пасейдоном</t>
  </si>
  <si>
    <t>Администрация ЗАТО Город Заозерск</t>
  </si>
  <si>
    <t>Образование дополнительное</t>
  </si>
  <si>
    <t xml:space="preserve">85.41 Образование дополнительное детей и взрослых </t>
  </si>
  <si>
    <t>МУ ДО Детская музыкальная школа г. Заозерска</t>
  </si>
  <si>
    <t>Образование в области культуры</t>
  </si>
  <si>
    <t>85.41.2 Образование в области культуры</t>
  </si>
  <si>
    <t>МДОУ детский сад  комбинированного вида № 4 "Сказка"</t>
  </si>
  <si>
    <t>МКУ "Центр обеспечения функционирования органов местного самоуправления и муниципальных учреждений ЗАТО город Заозерск"</t>
  </si>
  <si>
    <t xml:space="preserve">84.11 Деятельность органов государственного управления и местного самоуправления по вопросам общего характера </t>
  </si>
  <si>
    <t>Муниципальное казенное учреждение "Управление экономики и финансов ЗАТО город Заозерск"</t>
  </si>
  <si>
    <t>МУП "Торгово-бытовой комплекс" ЗАТО г. Заозерск</t>
  </si>
  <si>
    <t>муниципальное унитарное предприятие</t>
  </si>
  <si>
    <t>Рынок гостиничных услуг</t>
  </si>
  <si>
    <t>55.1 Деятельность гостиниц и прочих мест для временного проживания</t>
  </si>
  <si>
    <t>ООО "Горгаз"</t>
  </si>
  <si>
    <t>общество с ограниченной ответственностью</t>
  </si>
  <si>
    <t>Рынок газоснабжения</t>
  </si>
  <si>
    <t>35.22.21 Распределение сжиженных углеводородных газов по газораспределительным сетям по тарифам, регулируемым государством</t>
  </si>
  <si>
    <t>МО Печенгский муниципальный округ</t>
  </si>
  <si>
    <t>МБДОУ "Детский сад № 1"</t>
  </si>
  <si>
    <t>Отдел образования Администрации МО Печенгский район </t>
  </si>
  <si>
    <t>МБДОУ "Детский Сад № 4"</t>
  </si>
  <si>
    <t>МБДОУ "Детский Сад № 6 "</t>
  </si>
  <si>
    <t xml:space="preserve">МБДОУ "Детский Сад № 7" </t>
  </si>
  <si>
    <t>МБДОУ "Детский Сад № 8"</t>
  </si>
  <si>
    <t>МБДОУ "Детский Сад № 10"</t>
  </si>
  <si>
    <t>МБДОУ "Детский сад № 11"</t>
  </si>
  <si>
    <t xml:space="preserve">МБДОУ Детский Сад № 13 </t>
  </si>
  <si>
    <t xml:space="preserve">МБДОУ Детский Сад № 38 </t>
  </si>
  <si>
    <t>МБОУ "Средняя общеобразовательная школа № 3"</t>
  </si>
  <si>
    <t>85.14 Образование среднее общее</t>
  </si>
  <si>
    <t>МБОУ "Средняя общеобразовательная школа № 5 имени героя Российской Федерации М.С.Попова"</t>
  </si>
  <si>
    <t>МБОУ "Средняя общеобразовательная школа № 7 имени Ю.А. Гагарина"</t>
  </si>
  <si>
    <t>МБОУ "Средняя общеобразовательная школа № 9"</t>
  </si>
  <si>
    <t>МБОУ "Средняя общеобразовательная школа № 11"</t>
  </si>
  <si>
    <t>МБОУ  "Средняя общеобразовательная школа № 19 им. М.Р. Янкова"</t>
  </si>
  <si>
    <t>МБОУ "Основная общеобразовательная школа № 20 имени М.Ю. Козлова"</t>
  </si>
  <si>
    <t>МБОУ "Основная общеобразовательная школа № 22 им. Б.Ф. Сафонова"</t>
  </si>
  <si>
    <t>МБОУ "Средняя общеобразовательная школа № 23"</t>
  </si>
  <si>
    <t xml:space="preserve">МБУ ДО "Детско- юношеская спортивная школа " </t>
  </si>
  <si>
    <t>85.41.1 Образование в области спорта и отдыха</t>
  </si>
  <si>
    <t>МБУ ДО "Дом детского творчества № 1"</t>
  </si>
  <si>
    <t>МБУ ДО "Дом детского творчества № 2"</t>
  </si>
  <si>
    <t>МБУ "Ремонтно-эксплуатационная служба"</t>
  </si>
  <si>
    <t>Администрация Печенгского района</t>
  </si>
  <si>
    <t>Управление эксплуатацией нежилого фонда</t>
  </si>
  <si>
    <t>МБУ "НИКЕЛЬСКАЯ ДОРОЖНАЯ СЛУЖБА"</t>
  </si>
  <si>
    <t>Рынок дорожной деятельности (за исключением проектирования)</t>
  </si>
  <si>
    <t xml:space="preserve">52.21.2  Деятельность вспомогательная, связанная с автомобильным транспортом </t>
  </si>
  <si>
    <t>МБУ "Централизованная бухгалтерия по обслуживанию муниципальных учреждений муниципального образования Печенгский муниципальный округ Мурманской области"</t>
  </si>
  <si>
    <t>Рынок бухгалтерских услуг</t>
  </si>
  <si>
    <t>МКУ "Единая дежурно - диспетчерская служба Печенгского муниципального округа Мурманской области "</t>
  </si>
  <si>
    <t>МКУ "Управление по обеспечению деятельности администрации Печенгского муниципального округа Мурманской области"</t>
  </si>
  <si>
    <t xml:space="preserve"> МКУ "Управление благоустройства и развития" Печенгского муниципального округа Мурманской области</t>
  </si>
  <si>
    <t>Администрация МО г.п.Заполярный Печенгского района</t>
  </si>
  <si>
    <t xml:space="preserve">МКУ "Централизованная бухгалтерия" </t>
  </si>
  <si>
    <t>МАУ  "Информационный центр" Печенгского муниципального округа Мурманской области</t>
  </si>
  <si>
    <t>муниципальное автономное учреждение</t>
  </si>
  <si>
    <t>18.12 Прочие виды полиграфической деятельности</t>
  </si>
  <si>
    <t>МБКПУ "Печенгское межпоселенческое библиотечное объединение"</t>
  </si>
  <si>
    <t>МБУ  "Историко - краеведческий музей Печенгского муниципального округа"</t>
  </si>
  <si>
    <t>МБУ "Центр поддержки развития молодежных инициатив" Печенгского муниципального округа</t>
  </si>
  <si>
    <t>90.04.2 Деятельность многоцелевых центров и подобных заведений с преобладанием культурного обслуживания</t>
  </si>
  <si>
    <t>МУП «Тепловые сети» муниципального образования Печенгский муниципальный округ Мурманской области</t>
  </si>
  <si>
    <t>35.30.2 Передача пара и горячей воды
(тепловой энергии)</t>
  </si>
  <si>
    <t>МУП "Жилищный сервис" муниципального образования Печенгский муниципальный округ Мурманской области</t>
  </si>
  <si>
    <t>МКП «Жилищное Хозяйство» Печенгского муниципального округа</t>
  </si>
  <si>
    <t>Администрация г.п. Печенга</t>
  </si>
  <si>
    <t xml:space="preserve"> Рынок услуг для бизнеса</t>
  </si>
  <si>
    <t xml:space="preserve">82.99  Деятельность по предоставлению прочих вспомогательных услуг для бизнеса, не включенная в другие группировки  </t>
  </si>
  <si>
    <t>МО город Кировск Мурманской области</t>
  </si>
  <si>
    <t>Муниципальное бюджетное общеобразовательное учреждение "Хибинская гимназия"</t>
  </si>
  <si>
    <t>Администрация г.Кировска</t>
  </si>
  <si>
    <t>5103020569</t>
  </si>
  <si>
    <t>бюджетное учреждение</t>
  </si>
  <si>
    <t>Муниципальное бюджетное общеобразовательное учреждение "Средняя общеобразовательная школа № 2 г. Кировска"</t>
  </si>
  <si>
    <t>5103020463</t>
  </si>
  <si>
    <t>Муниципальное бюджетное общеобразовательное учреждение "Средняя общеобразовательная школа № 5 г. Кировска"</t>
  </si>
  <si>
    <t>5103020488</t>
  </si>
  <si>
    <t>Муниципальное бюджетное общеобразовательное учреждение "Средняя общеобразовательная школа № 7 г. Кировска"</t>
  </si>
  <si>
    <t>5103020505</t>
  </si>
  <si>
    <t>Муниципальное бюджетное общеобразовательное учреждение "Основная общеобразовательная школа № 8 города Кировска"</t>
  </si>
  <si>
    <t>5103020512</t>
  </si>
  <si>
    <t>Муниципальное бюджетное муниципальное бюджетное общеобразовательное учреждение "Средняя общеобразовательная школа № 10 г. Кировска"</t>
  </si>
  <si>
    <t>5103020537</t>
  </si>
  <si>
    <t>Муниципальное бюджетное дошкольное образовательное учреждение № 1 г. Кировска</t>
  </si>
  <si>
    <t>5103020632</t>
  </si>
  <si>
    <t>Муниципальное бюджетное дошкольное образовательное учреждение № 5 г. Кировска</t>
  </si>
  <si>
    <t>5103020664</t>
  </si>
  <si>
    <t>Муниципальное бюджетное дошкольное образовательное учреждение "Детский сад № 10 г. Кировска"</t>
  </si>
  <si>
    <t>5103020713</t>
  </si>
  <si>
    <t>Муниципальное автономное дошкольное образовательное учреждение № 16 г. Кировска</t>
  </si>
  <si>
    <t>5103020760</t>
  </si>
  <si>
    <t>автономное учреждение</t>
  </si>
  <si>
    <t xml:space="preserve">Муниципальная автономная организация дополнительного образования «Центр детского творчества «Хибины» города Кировска» </t>
  </si>
  <si>
    <t>5103020625</t>
  </si>
  <si>
    <t>85.41 Рынок услуг дополнительного образования детей и взрослых</t>
  </si>
  <si>
    <t>Муниципальное автономное учреждение дополнительного образования "Спортивная школа города Кировска"</t>
  </si>
  <si>
    <t>5103021234</t>
  </si>
  <si>
    <t xml:space="preserve">93.19 Деятельность в области спорта прочая </t>
  </si>
  <si>
    <t>Муниципальное автономное учреждение "Спортивно-оздоровительный комплекс "Горняк"</t>
  </si>
  <si>
    <t>5103300132</t>
  </si>
  <si>
    <t>93.11 Деятельность спортивных объектов</t>
  </si>
  <si>
    <t>Муниципальное автономное учреждение молодёжной политики "Центр молодёжных инициатив города Кировска"</t>
  </si>
  <si>
    <t>5118006430</t>
  </si>
  <si>
    <t>91.04 Деятельность учреждений культуры и исскуств</t>
  </si>
  <si>
    <t>Муниципальное автономное учреждение культуры "Кировский городской дворец культуры"</t>
  </si>
  <si>
    <t>5103021280</t>
  </si>
  <si>
    <t>Муниципальное бюджетное учреждение дополнительного образования "Детская школа искусств имени Александра Семеновича Розанова"</t>
  </si>
  <si>
    <t>5103020985</t>
  </si>
  <si>
    <t>Муниципальное бюджетное учреждение культуры "Кировский историко-краеведческий музей с мемориалом С. М. Кирова и выставочным залом"</t>
  </si>
  <si>
    <t>5103021026</t>
  </si>
  <si>
    <t>Муниципальное бюджетное учреждение культуры "Централизованная библиотечная система"</t>
  </si>
  <si>
    <t>5103021040</t>
  </si>
  <si>
    <t>Муниципальное автономное учреждение образования "Кировский комбинат школьного питания"</t>
  </si>
  <si>
    <t>5103300870</t>
  </si>
  <si>
    <t>Рынок продукции и услуг общественного питания </t>
  </si>
  <si>
    <t>56.29 Деятельность предприятий общественного питания по прочим видам организации питания</t>
  </si>
  <si>
    <t>Муниципальное казённое учреждение "Управление Кировским городским хозяйством"</t>
  </si>
  <si>
    <t>5103021298</t>
  </si>
  <si>
    <t>казенное учреждение</t>
  </si>
  <si>
    <t>Управление недвижимым имуществом</t>
  </si>
  <si>
    <t>68.32 Управление недвижимым имуществом за вознаграждение или на договорной основе</t>
  </si>
  <si>
    <t>Муниципальное казённое учреждение "Управление по делам гражданской обороны и чрезвычайным ситуациям города Кировска"</t>
  </si>
  <si>
    <t>5118000653</t>
  </si>
  <si>
    <t>Муниципальное казенное учреждение "Центр материально-технического обеспечения и обслуживания муниципальных учреждений города Кировска"</t>
  </si>
  <si>
    <t>Производство санитарно-технических работ, монтаж отопительных систем и систем кондиционирования воздуха</t>
  </si>
  <si>
    <t>43.22 Производство санитарно-технических работ, монтаж отопительных систем и систем кондиционирования воздуха</t>
  </si>
  <si>
    <t>Муниципальное казенное учреждение "Центр учета и отчетности муниципальных учреждений города Кировска"</t>
  </si>
  <si>
    <t>5103300608</t>
  </si>
  <si>
    <t>Муниципальное казенное учреждение "Центр развития бизнеса города Кировска"</t>
  </si>
  <si>
    <t>Муниципальное казенное учреждение "Управление социального развития города Кировска"</t>
  </si>
  <si>
    <t xml:space="preserve">Деятельность административно-хозяйственная </t>
  </si>
  <si>
    <t>82.11 Деятельность административно-хозяйственная комплексная по обеспечению работы организации</t>
  </si>
  <si>
    <t>Муниципальное казенное учреждение "Информационно-аналитический центр"</t>
  </si>
  <si>
    <t>Рынок информации</t>
  </si>
  <si>
    <t>63.91 Деятельность информационных агентств</t>
  </si>
  <si>
    <t>Автономная некоммерческая организация "Агентство по развитию туризма и предпринимательства города Кировска"</t>
  </si>
  <si>
    <t>84.11.3 Деятельность органов местного самоуправления по управлению вопросами общего характера</t>
  </si>
  <si>
    <t>Автономная некоммерческая организация "Центр городского развития муниципального округа город Кировск Мурманской области"</t>
  </si>
  <si>
    <t>68.2 Аренда и управление собственным или арендованным недвижимым имуществом</t>
  </si>
  <si>
    <t>Акционерное общество "Корпорация развития инфраструктуры города Кировска"</t>
  </si>
  <si>
    <t>акционерное общество</t>
  </si>
  <si>
    <t>Общество с ограниченной ответственностью "Редакция региональной общественно-политической газеты "Кировский рабочий""</t>
  </si>
  <si>
    <t>Общество с ограниченной ответственностью</t>
  </si>
  <si>
    <t>3 606 371,90</t>
  </si>
  <si>
    <t>3 212 600,00</t>
  </si>
  <si>
    <t>58.13 Издание газет</t>
  </si>
  <si>
    <t>701 112,00</t>
  </si>
  <si>
    <t>Муниципальное унитарное предприятие "Хибины" города Кировска с подведомственной территорией</t>
  </si>
  <si>
    <t>35.3 Производство, передача и распределение пара и горячей воды; кондиционирование воздуха</t>
  </si>
  <si>
    <t>Муниципальное унитарное предприятие "Управляющая компания "Городская электрическая сеть""</t>
  </si>
  <si>
    <t>68.32. Управление недвижимым имуществом за вознаграждение или на договорной основе</t>
  </si>
  <si>
    <t>МО муниципальный округ г.Полярные Зори с подведомственной территорией</t>
  </si>
  <si>
    <t>Администрация г. Полярные Зори</t>
  </si>
  <si>
    <t>5117300541</t>
  </si>
  <si>
    <t>МКУ "Отдел имущественных отношений и муниципального контроля администрации г. Полярные Зори"</t>
  </si>
  <si>
    <t>МУП  "Энергия"</t>
  </si>
  <si>
    <t>38 578 470,10</t>
  </si>
  <si>
    <t>МБУ "Редакция газеты "Городское время"</t>
  </si>
  <si>
    <t>МБУО "Информационнометодический кабинет работников образования                                      г. Полярные Зори</t>
  </si>
  <si>
    <t>МКУ "Центр учета и отчетности муниципальных учреждений г. Полярные Зори"</t>
  </si>
  <si>
    <t xml:space="preserve">69.20.2 Деятельность по оказанию услуг в области бухгалтерского учета </t>
  </si>
  <si>
    <t>создано с 03.03.2025 г.</t>
  </si>
  <si>
    <t>МБОУ г. Полярные Зори "Гимназия №1"</t>
  </si>
  <si>
    <t>Отдел образования Администрации г. Полярные Зори</t>
  </si>
  <si>
    <t>МБОУ г. Полярные Зори "Средняя общеобразовательная школа №4"</t>
  </si>
  <si>
    <t xml:space="preserve">МБОУ основная общеобразовательная школа № 1 </t>
  </si>
  <si>
    <t>МБДОУ г. Полярные Зори "Детский сад №5"</t>
  </si>
  <si>
    <t>85.11Рынок услуг дошкольного образования</t>
  </si>
  <si>
    <t>МБДОУ г. Полярные Зори "Детский сад  № 6"</t>
  </si>
  <si>
    <t>МБДОУ г. Полярные Зори "Детский сад  № 7"</t>
  </si>
  <si>
    <t>МБОУ ДО "Дом детского творчества"</t>
  </si>
  <si>
    <t>МБУК "Централизованная библиотечная система г. Полярные Зори"</t>
  </si>
  <si>
    <t>91.1 Деятельность библиотек и архивов</t>
  </si>
  <si>
    <t>МБУК "Городской Дворец культуры г. Полярные Зори"</t>
  </si>
  <si>
    <t>90.04.3 Деятельность учреждений клубного типа: клубов, дворцов и домов культуры, домов народного творчества</t>
  </si>
  <si>
    <t>МБУ ДО "Детская школа искусств г. Полярные Зори"</t>
  </si>
  <si>
    <t>МАУ МП "Центр поддержки молодежных и добровольческих инициатив г. Полярные Зори"</t>
  </si>
  <si>
    <t>Отдел культуры, спорта и молодежной политики администрации г. Полярные Зори</t>
  </si>
  <si>
    <t>90.04.2 Деятельность многоцелевых центров и подобных заведений с преобладанием культурного обслуживани</t>
  </si>
  <si>
    <t>МБУ " Центр обслуживания учреждений образования и культуры администрации г. Полярные Зори"</t>
  </si>
  <si>
    <t>до 03.02.2025 наименование хозяйствующего субъекта МБУ "Контора хозяйственно-эксплуатационного обслуживания отдела образования администрации г. Полярные Зори"</t>
  </si>
  <si>
    <t>МО муниципальный округ г. Апатиты с подведомственной территорией</t>
  </si>
  <si>
    <t>МКУ «Управление БУ ОМСУ г.Апатиты» / МКУ "Центр бухгалтерского учета г.Апатиты" (переименование с 20.05.2025)</t>
  </si>
  <si>
    <t>Муниципальное казенное учреждение</t>
  </si>
  <si>
    <t>МКУ «Служба гражданской защиты г. Апатиты»</t>
  </si>
  <si>
    <t>Комитет по управлению имуществом Администрации г. Апатиты</t>
  </si>
  <si>
    <t>84.22 Деятельность, связанная с обеспечением военной безопасности</t>
  </si>
  <si>
    <t>МКУ «Муниципальный архив г. Апатиты»</t>
  </si>
  <si>
    <t>МКУ г. Апатиты «Управление городского хозяйства»</t>
  </si>
  <si>
    <t>МБУ «Центр обеспечения деятельности органов местного самоуправления и муниципальных учреждений города Апатиты»</t>
  </si>
  <si>
    <t>Управление образования Администрации г. Апатиты</t>
  </si>
  <si>
    <t>Муниципальное бюджетное учреждение</t>
  </si>
  <si>
    <t>0,00*</t>
  </si>
  <si>
    <t>МБУ ДО Детская музыкальная школа имени Леонида Михайловича Буркова</t>
  </si>
  <si>
    <t>Отдел по культуре и делам молодежи администрации г.Апатиты</t>
  </si>
  <si>
    <t>МБУ ДО "Детская школа искусств" г.Апатиты</t>
  </si>
  <si>
    <t>МБУ молодежной политики г.Апатиты "Молодежный социальный центр"</t>
  </si>
  <si>
    <t xml:space="preserve">90.04.2 Деятельность многоцелевых центров и подобных заведений с преобладанием культурного обслуживания </t>
  </si>
  <si>
    <t>МБУК "Централизованная библиотечная система г. Апатиты"</t>
  </si>
  <si>
    <t>МАУ "Городской Дворец культур им. Егорова В.К.</t>
  </si>
  <si>
    <t>93.29 Деятельность зрелищно-развлекательная прочая</t>
  </si>
  <si>
    <t>МБУ "Центр бухгалтерского и хозяйственного обслуживания учреждений Отдела по культуре и делам молодежи Администрации г. Апатиты"</t>
  </si>
  <si>
    <t>МАУ г. Апатиты  физкультурно-спортивный комплекс "Атлет"</t>
  </si>
  <si>
    <t>Комитет по ФКИС Администрации г. Апатиты</t>
  </si>
  <si>
    <t>Муниципальное автономное учреждение</t>
  </si>
  <si>
    <t>МАУДО СШ г. Апатиты Спортивная школа "Юность"</t>
  </si>
  <si>
    <t>Муниципальное унитарное предприятие города Апатиты "Апатитский городской рынок"</t>
  </si>
  <si>
    <t>МУП "Апатитский городской рынок"</t>
  </si>
  <si>
    <t>Муниципальное унитарное предприятие</t>
  </si>
  <si>
    <t>Аренда и управление собственным или арендованным нежилым недвижимым имуществом</t>
  </si>
  <si>
    <t>68.20.2 Аренда и управление собственным или арендованным нежилым недвижимым имуществом</t>
  </si>
  <si>
    <t>МУП "Геоинформцентр"</t>
  </si>
  <si>
    <t>71.12.46 Землеустройство</t>
  </si>
  <si>
    <t>МАДОУ № 35 г. Апатиты</t>
  </si>
  <si>
    <t>МАДОУ № 15 г. Апатиты</t>
  </si>
  <si>
    <t>МБДОУ № 1 г. Апатиты</t>
  </si>
  <si>
    <t>МБДОУ № 7 г. Апатиты</t>
  </si>
  <si>
    <t>МБДОУ № 10 г. Апатиты</t>
  </si>
  <si>
    <t>МБДОУ № 17 г. Апатиты</t>
  </si>
  <si>
    <t>МБДОУ № 21 г. Апатиты</t>
  </si>
  <si>
    <t>МБДОУ № 31 г. Апатиты</t>
  </si>
  <si>
    <t>МБДОУ № 46 г. Апатиты</t>
  </si>
  <si>
    <t>МБДОУ № 48 г. Апатиты</t>
  </si>
  <si>
    <t>МБДОУ № 50 г. Апатиты</t>
  </si>
  <si>
    <t>МБДОУ № 54 г. Апатиты</t>
  </si>
  <si>
    <t>МБДОУ № 58 г. Апатиты</t>
  </si>
  <si>
    <t>МБДОУ № 61 г. Апатиты</t>
  </si>
  <si>
    <t>МБОУ г. Апатиты "Гимназия № 1"</t>
  </si>
  <si>
    <t>МБОУ г. Апатиты ООШ № 3</t>
  </si>
  <si>
    <t>МБОУ г. Апатиты СОШ № 4</t>
  </si>
  <si>
    <t>МБОУ г. Апатиты СОШ № 5</t>
  </si>
  <si>
    <t>МБОУ г. Апатиты СОШ № 6 с углубленным изучением английского языка</t>
  </si>
  <si>
    <t>МБОУ г. Апатиты СОШ № 7</t>
  </si>
  <si>
    <t>МБОУ г. Апатиты СОШ № 10</t>
  </si>
  <si>
    <t>МБОУ г. Апатиты СОШ № 14</t>
  </si>
  <si>
    <t>МБОУ г. Апатиты СОШ № 15</t>
  </si>
  <si>
    <t>МБУ ДО дом детского творчества имени академика А.Е. Ферсмана</t>
  </si>
  <si>
    <t>МБУ Контора хозяйственно-экплуатационного обслуживания Управления оьразования г. Апатиты Мурманской области</t>
  </si>
  <si>
    <t>МБУ "Централизованная бухгалтерия № 1 Управления образования г. Апатиты</t>
  </si>
  <si>
    <t>АО "Апатитыэнерго"</t>
  </si>
  <si>
    <t>35.30.2 Передача пара и горячей воды (тепловой энергии)</t>
  </si>
  <si>
    <t>Муниципальное унитарное предприятие "Заполярье"</t>
  </si>
  <si>
    <t>Администрация г. Апатиты</t>
  </si>
  <si>
    <t>56.1 Деятельность ресторанов и услуги по доставке продуктов питания</t>
  </si>
  <si>
    <t>МУП "Аметист"</t>
  </si>
  <si>
    <t xml:space="preserve"> ЗАТО г. Североморск</t>
  </si>
  <si>
    <t>МБУО "Контора хозяйственно-эксплуатационного обслуживания"</t>
  </si>
  <si>
    <t>Управление образования Администрации ЗАТО г.Североморск</t>
  </si>
  <si>
    <t>Рынок архитектуры, инженерных изысканий</t>
  </si>
  <si>
    <t>71.20.9 Деятельность по техническому контролю, испытаниям и анализу прочая</t>
  </si>
  <si>
    <t>МБУО "Централизованная бухгалтерия"</t>
  </si>
  <si>
    <t>МАУ "Центр здорового питания"</t>
  </si>
  <si>
    <t>МБОУ средняя общеобразовательная школа № 11 г. Североморска Мурманской области</t>
  </si>
  <si>
    <t>7 832 739,96</t>
  </si>
  <si>
    <t>МБОУ средняя общеобразовательная школа № 12</t>
  </si>
  <si>
    <t>МБОУ гимназия №1</t>
  </si>
  <si>
    <t>МБОУ средняя общеобразовательная школа № 7  имени Героя России Марка Евтюхина г.Североморска Мурманской области</t>
  </si>
  <si>
    <t>МБОУ средняя общеобразовательная школа № 2</t>
  </si>
  <si>
    <t>МБОУ "Североморская школа полного дня"</t>
  </si>
  <si>
    <t>5 254 237,26</t>
  </si>
  <si>
    <t>МБОУ средняя общеобразовательная школа № 1 имени Героя Советского Союза Ивана Сивко г. Североморска Мурманской области</t>
  </si>
  <si>
    <t>МБОУ средняя общеобразовательная школа № 10 г. Североморска Мурманской области</t>
  </si>
  <si>
    <t>МБОУ средняя общеобразовательная школа № 8</t>
  </si>
  <si>
    <t>2 947 925,16</t>
  </si>
  <si>
    <t>МБОУ основная общеобразовательная школа № 6 нп Щукозеро Мурманской области</t>
  </si>
  <si>
    <t>МБОУ ДО Североморский Дом детского творчества им. Саши Ковалёва</t>
  </si>
  <si>
    <t>МБОУ ЗАТО г.Североморск "Лицей  №1"</t>
  </si>
  <si>
    <t>МКУ "Муниципальное имущество"</t>
  </si>
  <si>
    <t>Комитет имущественных отношений ЗАТО г.Североморск</t>
  </si>
  <si>
    <t>Рынок юридических услуг</t>
  </si>
  <si>
    <t>69.1 Деятельность в области права</t>
  </si>
  <si>
    <t>МКУ Муниципальный архив ЗАТО г.Североморск"</t>
  </si>
  <si>
    <t>МБУ "Специализированная похоронная служба"</t>
  </si>
  <si>
    <t>КРГХ Администрации ЗАТО г.Североморск</t>
  </si>
  <si>
    <t>Рынок ритуальных услуг</t>
  </si>
  <si>
    <t>96.03 Организация похорон и представление связанных с ними услуг</t>
  </si>
  <si>
    <t>МКУ "Городской центр жилищно-коммунального хозяйства 
ЗАТО г. Североморск"</t>
  </si>
  <si>
    <t>СМКУ "Единая дежурно-диспетчерская служба"</t>
  </si>
  <si>
    <t>84.25.9 Деятельность по обеспечению безопасности в чрезвычайных ситуациях прочая</t>
  </si>
  <si>
    <t>МБУ "Административно-хозяйственное и транспортное обслуживание"</t>
  </si>
  <si>
    <t>МУП "Североморскводоканал" ЗАТО г.Североморск</t>
  </si>
  <si>
    <t>муниципальное унитарное предприятие/с 26.05.2025 государственное областное унитарное предприятие</t>
  </si>
  <si>
    <t>МБУ ДО  Детско-юношеская спортивная школа № 1</t>
  </si>
  <si>
    <t>МБУ ДО Детско-юношеская спортивная школа № 3</t>
  </si>
  <si>
    <t>МБУ ДО Детская музыкальная школа им. Э.С.Пастернак  г.Североморск</t>
  </si>
  <si>
    <t>Управление культуры, спорта, молодежной политики и международных связей Администрации ЗАТО г.Североморск</t>
  </si>
  <si>
    <t>МБУ ДО "Детская школа искусств п.Сафоново"</t>
  </si>
  <si>
    <t>МБУ ДО Детская школа искусств п. Североморск-3</t>
  </si>
  <si>
    <t>МБУ ДО Детская художественная школа ЗАТО г.Североморск</t>
  </si>
  <si>
    <t>МБУК Североморская централизированная библиотечная система</t>
  </si>
  <si>
    <t>МБУК Дворец Культуры "Строитель"</t>
  </si>
  <si>
    <t>МБУК "Центр досуга молодежи"</t>
  </si>
  <si>
    <t xml:space="preserve">90.04.3 Деятельность учреждений клубного типа: клубов, дворцов и домов культуры, домов народного творчества                                      - проведение платных культурно-массовых мероприятий;                                - самоокупаемые коллективы    </t>
  </si>
  <si>
    <t>МБУК "Дом культуры семейного досуга" п.Сафоново-1</t>
  </si>
  <si>
    <t>МБУК Североморский Музейно-выставочный комплекс</t>
  </si>
  <si>
    <t>МБУ Централизованная бухгалтерия по обслуживанию учреждений, подведомственных Управления культуры и международных связей администрации ЗАТО г. Североморск</t>
  </si>
  <si>
    <t>МБУ "Центр социо-культурных технологий" г.Североморск</t>
  </si>
  <si>
    <t>63.99.1 Деятельность по оказанию консультационных и информационных услуг</t>
  </si>
  <si>
    <t>МБУ "Североморский информационно-аналитический центр"</t>
  </si>
  <si>
    <t>Деятельность в области радиовещания</t>
  </si>
  <si>
    <t>60.1 Деятельность в области радиовещания</t>
  </si>
  <si>
    <t>МО г.Мончегорск с подвед.тер.</t>
  </si>
  <si>
    <t>МУНИЦИПАЛЬНОЕ АВТОНОМНОЕ УЧРЕЖДЕНИЕ "МОНЧЕГОРСКИЙ ГОРОДСКОЙ ЦЕНТР КУЛЬТУРЫ"</t>
  </si>
  <si>
    <t>Администрация г. Мончегорска</t>
  </si>
  <si>
    <t>5107110238</t>
  </si>
  <si>
    <t>Муниципальные автономные учреждения</t>
  </si>
  <si>
    <t>МУНИЦИПАЛЬНОЕ БЮДЖЕТНОЕ УЧРЕЖДЕНИЕ "ЦЕНТР ПСИХОЛОГО-ПЕДАГОГИЧЕСКОЙ, МЕДИЦИНСКОЙ И СОЦИАЛЬНОЙ ПОМОЩИ "ДОВЕРИЕ"</t>
  </si>
  <si>
    <t>Муниципальные бюджетные учреждения</t>
  </si>
  <si>
    <t>88.99 Предоставление прочих социальных услуг без обеспечения проживания, не включенных в другие группировки</t>
  </si>
  <si>
    <t>МУНИЦИПАЛЬНОЕ АВТОНОМНОЕ УЧРЕЖДЕНИЕ ДОПОЛНИТЕЛЬНОГО ОБРАЗОВАНИЯ ЦЕНТР РАЗВИТИЯ ТВОРЧЕСТВА ДЕТЕЙ И ЮНОШЕСТВА "ПОЛЯРИС"</t>
  </si>
  <si>
    <t>5107110478</t>
  </si>
  <si>
    <t>МУНИЦИПАЛЬНОЕ КАЗЕННОЕ УЧРЕЖДЕНИЕ "УПРАВЛЕНИЕ ЖИЛИЩНО-КОММУНАЛЬНОГО ХОЗЯЙСТВА ГОРОДА МОНЧЕГОРСКА"</t>
  </si>
  <si>
    <t>5107913161</t>
  </si>
  <si>
    <t>Муниципальные казенные учреждения</t>
  </si>
  <si>
    <t>МУНИЦИПАЛЬНОЕ АВТОНОМНОЕ ОБЩЕОБРАЗОВАТЕЛЬНОЕ УЧРЕЖДЕНИЕ "ЛИЦЕЙ ИМЕНИ В.Г.СИЗОВА"</t>
  </si>
  <si>
    <t>5107909736</t>
  </si>
  <si>
    <t>МУНИЦИПАЛЬНОЕ АВТОНОМНОЕ УЧРЕЖДЕНИЕ ДОПОЛНИТЕЛЬНОГО ОБРАЗОВАНИЯ "СПОРТИВНАЯ ШКОЛА"</t>
  </si>
  <si>
    <t>5107110365</t>
  </si>
  <si>
    <t>МУНИЦИПАЛЬНОЕ БЮДЖЕТНОЕ УЧРЕЖДЕНИЕ "УПРАВЛЕНИЕ ОБЕСПЕЧЕНИЯ ДЕЯТЕЛЬНОСТИ ОРГАНОВ МЕСТНОГО САМОУПРАВЛЕНИЯ"</t>
  </si>
  <si>
    <t>5107917350</t>
  </si>
  <si>
    <t>МУНИЦИПАЛЬНОЕ КАЗЕННОЕ УЧРЕЖДЕНИЕ "УПРАВЛЕНИЕ ПО ДЕЛАМ ГРАЖДАНСКОЙ ОБОРОНЫ И ЗАЩИТЕ НАСЕЛЕНИЯ ОТ ЧРЕЗВЫЧАЙНЫХ СИТУАЦИЙ ГОРОДА МОНЧЕГОРСКА"</t>
  </si>
  <si>
    <t>5107912136</t>
  </si>
  <si>
    <t>МУНИЦИПАЛЬНОЕ АВТОНОМНОЕ УЧРЕЖДЕНИЕ ДОПОЛНИТЕЛЬНОГО ОБРАЗОВАНИЯ "СПОРТИВНАЯ ШКОЛА № 1"</t>
  </si>
  <si>
    <t>5107908549</t>
  </si>
  <si>
    <t>МУНИЦИПАЛЬНОЕ АВТОНОМНОЕ ОБЩЕОБРАЗОВАТЕЛЬНОЕ УЧРЕЖДЕНИЕ "ГИМНАЗИЯ № 1"</t>
  </si>
  <si>
    <t>5107110485</t>
  </si>
  <si>
    <t>МУНИЦИПАЛЬНОЕ АВТОНОМНОЕ УЧРЕЖДЕНИЕ "ГАЗЕТА "МОНЧЕГОРСКИЙ РАБОЧИЙ"</t>
  </si>
  <si>
    <t>Издание книг, периодических публикаций и другие виды издательской деятельности</t>
  </si>
  <si>
    <t xml:space="preserve">58.13 Издание газет </t>
  </si>
  <si>
    <t>МУНИЦИПАЛЬНОЕ АВТОНОМНОЕ УЧРЕЖДЕНИЕ ОБРАЗОВАНИЯ ГОРОДА МОНЧЕГОРСКА "ЦЕНТР ШКОЛЬНОГО ПИТАНИЯ"</t>
  </si>
  <si>
    <t>5107914253</t>
  </si>
  <si>
    <t>56.29.2 Деятельность столовых и буфетов при предприятиях и учреждениях</t>
  </si>
  <si>
    <t>МУНИЦИПАЛЬНОЕ  АВТОНОМНОЕ ОБЩЕОБРАЗОВАТЕЛЬНОЕ УЧРЕЖДЕНИЕ "СРЕДНЯЯ ОБЩЕОБРАЗОВАТЕЛЬНАЯ ШКОЛА № 1 ИМЕНИ АРКАДИЯ ВАГАНОВА"</t>
  </si>
  <si>
    <t>5107110260</t>
  </si>
  <si>
    <t>МУНИЦИПАЛЬНОЕ КАЗЕННОЕ УЧРЕЖДЕНИЕ "МУНИЦИПАЛЬНЫЙ АРХИВ ГОРОДА МОНЧЕГОРСКА"</t>
  </si>
  <si>
    <t>5107913355</t>
  </si>
  <si>
    <t>МУНИЦИПАЛЬНОЕ КАЗЕННОЕ УЧРЕЖДЕНИЕ "УПРАВЛЕНИЕ ЭКОНОМИЧЕСКОГО РАЗВИТИЯ ГОРОДА МОНЧЕГОРСКА"</t>
  </si>
  <si>
    <t>5107913394</t>
  </si>
  <si>
    <t>МУНИЦИПАЛЬНОЕ БЮДЖЕТНОЕ УЧРЕЖДЕНИЕ МОЛОДЕЖНОЙ ПОЛИТИКИ "МОНЧЕГОРСКИЙ МОЛОДЕЖНЫЙ ЦЕНТР"</t>
  </si>
  <si>
    <t>Деятельность в области отдыха и развлечений</t>
  </si>
  <si>
    <t xml:space="preserve">93.29.9 Деятельность зрелищно-развлекательная прочая, не включенная в другие группировки </t>
  </si>
  <si>
    <t>МУНИЦИПАЛЬНОЕ АВТОНОМНОЕ УЧРЕЖДЕНИЕ "ЦЕНТР РЕСУРСНОГО ОБЕСПЕЧЕНИЯ УЧРЕЖДЕНИЙ ОБРАЗОВАНИЯ, КУЛЬТУРЫ, ФИЗИЧЕСКОЙ КУЛЬТУРЫ ГОРОДА МОНЧЕГОРСКА"</t>
  </si>
  <si>
    <t>5107912908</t>
  </si>
  <si>
    <t>МУНИЦИПАЛЬНОЕ КАЗЕННОЕ УЧРЕЖДЕНИЕ "ЦЕНТР БУХГАЛТЕРСКОГО УЧЕТА И ОТЧЕТНОСТИ ОРГАНОВ МЕСТНОГО САМОУПРАВЛЕНИЯ И МУНИЦИПАЛЬНЫХ УЧРЕЖДЕНИЙ ГОРОДА МОНЧЕГОРСКА"</t>
  </si>
  <si>
    <t>5107914052</t>
  </si>
  <si>
    <t>МУНИЦИПАЛЬНОЕ БЮДЖЕТНОЕ УЧРЕЖДЕНИЕ "ЦЕНТРАЛИЗОВАННАЯ БУХГАЛТЕРИЯ УЧРЕЖДЕНИЙ ОБРАЗОВАНИЯ ГОРОДА МОНЧЕГОРСКА"</t>
  </si>
  <si>
    <t>5107913436</t>
  </si>
  <si>
    <t>МУНИЦИПАЛЬНОЕ АВТОНОМНОЕ УЧРЕЖДЕНИЕ  КУЛЬТУРЫ "МОНЧЕГОРСКАЯ ЦЕНТРАЛИЗОВАННАЯ БИБЛИОТЕЧНАЯ СИСТЕМА"</t>
  </si>
  <si>
    <t>5107010498</t>
  </si>
  <si>
    <t>АО "Мончегорская теплосеть"</t>
  </si>
  <si>
    <t>230 014 337,31</t>
  </si>
  <si>
    <t>497 336 611,93</t>
  </si>
  <si>
    <t>35.30.3 Распределение пара и горячей воды (тепловой энергии)</t>
  </si>
  <si>
    <t>906 802 678,31</t>
  </si>
  <si>
    <t>1 088 163 214,62</t>
  </si>
  <si>
    <t>Муниципальное образование Ловозерский район</t>
  </si>
  <si>
    <t>Муниципальное казенное учреждение "Центр бухгалтерского учета и отчетности муниципального образования Ловозерский район"</t>
  </si>
  <si>
    <t>Администрация Ловозерского района</t>
  </si>
  <si>
    <t>Муниципальное казенное учреждение "Центр материально-технического обеспечения муниципального образования Ловозерский район"</t>
  </si>
  <si>
    <t>Рынок пассажирских перевозок</t>
  </si>
  <si>
    <t>49.39.3 Перевозки пассажиров сухопутным транспортом по заказам</t>
  </si>
  <si>
    <t xml:space="preserve">Муниципальное бюджетное учреждение дополнительного образования "Детская школа искусств" </t>
  </si>
  <si>
    <t>Муниципальное бюджетное учреждение культуры "Ловозерский районный национальный культурный центр"</t>
  </si>
  <si>
    <t>Муниципальное бюджетное учреждение "Ловозерская межпоселенческая библиотека"</t>
  </si>
  <si>
    <t xml:space="preserve">Муниципальное бюджетное  общеобразовательное учреждение "Краснощельская средняя общеобразовательная школа им. Героя РФ С.В. Перца" </t>
  </si>
  <si>
    <t xml:space="preserve">Муниципальное бюджетное  общеобразовательное учреждение дополнительного образования "Центр детского творчества" </t>
  </si>
  <si>
    <t>Муниципальное бюджетное  общеобразовательное учреждение дополнительного образования "Детско-юношеская спортивная школа"</t>
  </si>
  <si>
    <t>Муниципальное бюджетное учреждение "Ловозерский Центр развития досуга и культуры"</t>
  </si>
  <si>
    <t>МО с.п. Ловозеро Ловозерского района (Администрация Ловозерского района)</t>
  </si>
  <si>
    <t>Муниципальное образование городское поселение Ревда</t>
  </si>
  <si>
    <t>Муниципальное бюджетное учреждение "Ловозерский информационный центр" (с 16.07.2024 года)</t>
  </si>
  <si>
    <t>Администрация МО г.п.Ревда Ловозерского района</t>
  </si>
  <si>
    <t>МО ЗАТО Александровск</t>
  </si>
  <si>
    <t>МКУ ЗАТО Александровск "Центр административно-хозяйственного и транспортного обеспечения"</t>
  </si>
  <si>
    <t>Администрация ЗАТО Александровск</t>
  </si>
  <si>
    <t>Рынок транспортных услуг</t>
  </si>
  <si>
    <t>52.21.2 Деятельность вспомогательная, связанная с автомобильным транспортом</t>
  </si>
  <si>
    <t>показатель не формируется</t>
  </si>
  <si>
    <t>МБУО "Информационно- методический центр"</t>
  </si>
  <si>
    <t>МАУО "Комбинат школьного питания ЗАТО Александровск"</t>
  </si>
  <si>
    <t>Управление образования Администрации ЗАТО Александровск</t>
  </si>
  <si>
    <t>МАУ "Хозяйственно-эксплуатационная контора"</t>
  </si>
  <si>
    <t>МКУ "Центр бухгалтерского учета и отчетности ЗАТО Александровск"</t>
  </si>
  <si>
    <t>МКУ  "Отдел капитального строительства ЗАТО Александровск"</t>
  </si>
  <si>
    <t>МКУ "Центр по делам гражданской обороны и чрезвычайным ситуациям" ЗАТО Александровск</t>
  </si>
  <si>
    <t>МБДОУ "Детский сад № 1" Сказка"</t>
  </si>
  <si>
    <t>МБДОУ "Детский сад № 6 "Светлячок"</t>
  </si>
  <si>
    <t>МАОУ "Основная общеобразовательная школа №280"  п.Оленья Губа имени Героя Российской Федерации Дениса Александровича Опарина</t>
  </si>
  <si>
    <t>МКУ "Муниципальный архив ЗАТО Александровск"</t>
  </si>
  <si>
    <t>МБУК "Централизованная библиотечная система ЗАТО Александровск Мурманской области"</t>
  </si>
  <si>
    <t>Управление культуры, спорта и молодежной политики Администрации ЗАТО Александровск</t>
  </si>
  <si>
    <t>МБУК ЗАТО Александровск Мурманской области "Городской историко-краеведческий музей г.Полярного"</t>
  </si>
  <si>
    <t>УКСИМП Администрации ЗАТО Александровск</t>
  </si>
  <si>
    <t>МАУМП "Центр гражданского и патриотического воспитания молодежи"</t>
  </si>
  <si>
    <t>УМПП "Жилкомхоз" ЗАТО Александровск Мурманской области</t>
  </si>
  <si>
    <t>ООО "База механизации"</t>
  </si>
  <si>
    <t>Рынок сбора и переработки отходов</t>
  </si>
  <si>
    <t>38.11 Сбор неопасных отходов</t>
  </si>
  <si>
    <t xml:space="preserve">ООО "Снежногорское АТП" </t>
  </si>
  <si>
    <t>49.31. Деятельность сухопутного пассажирского транспорта: перевозки пассажиров в городском и пригородном сообщении</t>
  </si>
  <si>
    <t>ООО "Коммунальные  службы"</t>
  </si>
  <si>
    <t>АНО "Центр городского развития ЗАТО Александровск"</t>
  </si>
  <si>
    <t>МКУ "Управление муниципальным имуществом ЗАТО Александровск"</t>
  </si>
  <si>
    <t>Рынок услуг по территориальному планированию и планировке территории</t>
  </si>
  <si>
    <t xml:space="preserve">71.11.2 Деятельность по территориальному планированию и планировке территории </t>
  </si>
  <si>
    <t>МО Кольский район (г.п. Кола)</t>
  </si>
  <si>
    <t>ДДТ Кольского района</t>
  </si>
  <si>
    <t>Администрация Кольского района</t>
  </si>
  <si>
    <t>5105030058</t>
  </si>
  <si>
    <t xml:space="preserve">муниципальное бюджетное учреждение </t>
  </si>
  <si>
    <t>МАУДО "ДЮСШ" КОЛЬСКОГО РАЙОНА</t>
  </si>
  <si>
    <t>5105030121</t>
  </si>
  <si>
    <t>МБДОУ № 100 Г. КОЛА</t>
  </si>
  <si>
    <t>5105030964</t>
  </si>
  <si>
    <t>МБДОУ № 16 С. ТУЛОМА</t>
  </si>
  <si>
    <t>5105030788</t>
  </si>
  <si>
    <t>МО Кольский район (г.п. Мурмаши)</t>
  </si>
  <si>
    <t>МБДОУ № 19 П.Г.Т. МУРМАШИ</t>
  </si>
  <si>
    <t>5105030925</t>
  </si>
  <si>
    <t>МБДОУ № 20 П.Г.Т. МУРМАШИ</t>
  </si>
  <si>
    <t>5105032721</t>
  </si>
  <si>
    <t>МО Кольский район (с.п. Междуречье)</t>
  </si>
  <si>
    <t>МБДОУ № 22 Н.П. МЕЖДУРЕЧЬЕ</t>
  </si>
  <si>
    <t>5105030837</t>
  </si>
  <si>
    <t>МО Кольский район (МО г.п. Верхнетуломский)</t>
  </si>
  <si>
    <t>МБДОУ № 24 П.Г.Т. ВЕРХНЕТУЛОМСКИЙ</t>
  </si>
  <si>
    <t>5105030851</t>
  </si>
  <si>
    <t>МО Кольский район (МО с.п. Териберка)</t>
  </si>
  <si>
    <t>МБДОУ № 24 С. ТЕРИБЕРКА</t>
  </si>
  <si>
    <t>5110120606</t>
  </si>
  <si>
    <t>МО Кольский район (с.п. Пушной)</t>
  </si>
  <si>
    <t>МБДОУ № 37 Н.П. ПУШНОЙ</t>
  </si>
  <si>
    <t>5105030795</t>
  </si>
  <si>
    <t xml:space="preserve">МО Кольский район </t>
  </si>
  <si>
    <t>МБДОУ № 4 Г. КОЛА</t>
  </si>
  <si>
    <t>5105031414</t>
  </si>
  <si>
    <t>МБДОУ № 47 Г. КОЛА</t>
  </si>
  <si>
    <t>5105031372</t>
  </si>
  <si>
    <t>МО Кольский район</t>
  </si>
  <si>
    <t>МБДОУ № 5 Н.П. ЗВЕРОСОВХОЗ</t>
  </si>
  <si>
    <t>5105030555</t>
  </si>
  <si>
    <t>МБДОУ № 8 Н.П. ШОНГУЙ</t>
  </si>
  <si>
    <t>5105030763</t>
  </si>
  <si>
    <t>МБДОУ №10 П.Г.Т. МУРМАШИ</t>
  </si>
  <si>
    <t>5105030890</t>
  </si>
  <si>
    <t>МБДОУ №12 П.Г.Т. МУРМАШИ</t>
  </si>
  <si>
    <t>5105031238</t>
  </si>
  <si>
    <t>МБДОУ №18 П.Г.Т. МУРМАШИ</t>
  </si>
  <si>
    <t>5105030918</t>
  </si>
  <si>
    <t>МО Кольский район (г.п. Молочный)</t>
  </si>
  <si>
    <t>МБДОУ №38 П.Г.Т. МОЛОЧНЫЙ</t>
  </si>
  <si>
    <t>5105030932</t>
  </si>
  <si>
    <t>МБДОУ №46 П.Г.Т. МОЛОЧНЫЙ</t>
  </si>
  <si>
    <t>5105030700</t>
  </si>
  <si>
    <t>МО Кольский район (г.п. Кильдинстрой)</t>
  </si>
  <si>
    <t>МБДОУ №9 П.Г.Т. КИЛЬДИНСТРОЙ</t>
  </si>
  <si>
    <t>5105030562</t>
  </si>
  <si>
    <t>МБОУ "ВЕРХНЕТУЛОМСКАЯ СОШ"</t>
  </si>
  <si>
    <t>5105030805</t>
  </si>
  <si>
    <t>МБОУ "ЗВЕРОСОВХОЗСКАЯ СОШ"</t>
  </si>
  <si>
    <t>МБОУ "КИЛЬДИНСКАЯ ООШ"</t>
  </si>
  <si>
    <t>5105030347</t>
  </si>
  <si>
    <t>МБОУ "КОЛЬСКАЯ ОСОШ"</t>
  </si>
  <si>
    <t>МБОУ "ЛОДЕЙНИНСКАЯ СОШ"</t>
  </si>
  <si>
    <t>5110120613</t>
  </si>
  <si>
    <t>МБОУ "МЕЖДУРЕЧЕНСКАЯ СОШ"</t>
  </si>
  <si>
    <t>5105030330</t>
  </si>
  <si>
    <t>МБОУ "МОЛОЧНЕНСКАЯ СОШ"</t>
  </si>
  <si>
    <t>МБОУ "МУРМАШИНСКАЯ СОШ №1"</t>
  </si>
  <si>
    <t>МБОУ "ПУШНОВСКАЯ СОШ"</t>
  </si>
  <si>
    <t>МО Кольский район (с.п. Тулома)</t>
  </si>
  <si>
    <t>МБОУ "ТУЛОМСКАЯ СОШ"</t>
  </si>
  <si>
    <t>МО Кольский район (г.п. Туманный)</t>
  </si>
  <si>
    <t>МБОУ "ТУМАННЕНСКАЯ ООШ"</t>
  </si>
  <si>
    <t>МО Кольский район (с.п. Ура-Губа)</t>
  </si>
  <si>
    <t>МБОУ "УРАГУБСКАЯ СОШ"</t>
  </si>
  <si>
    <t>МБОУ "ШОНГУЙСКАЯ СОШ"</t>
  </si>
  <si>
    <t>МБОУ «КОЛЬСКАЯ СОШ»</t>
  </si>
  <si>
    <t>МБУДО "ДЮЦ" КОЛЬСКОГО РАЙОНА</t>
  </si>
  <si>
    <t>РМК</t>
  </si>
  <si>
    <t xml:space="preserve"> 85.42.9 Деятельность по дополнительному профессиональному образованию прочая , не включенная в другие группировки.</t>
  </si>
  <si>
    <t>МАУК "Кольский РЦК"</t>
  </si>
  <si>
    <t>5105031728</t>
  </si>
  <si>
    <t>МБУДО "Верхнетуломская ДМШ"</t>
  </si>
  <si>
    <t>5105031012</t>
  </si>
  <si>
    <t>МБУДО "Кильдинская ДМШ"</t>
  </si>
  <si>
    <t>5105030996</t>
  </si>
  <si>
    <t>МБУДО "КРДШИ"</t>
  </si>
  <si>
    <t>5105031654</t>
  </si>
  <si>
    <t>МБУДО "Междуреченская ДМШ"</t>
  </si>
  <si>
    <t>5105031051</t>
  </si>
  <si>
    <t>МБУДО "Молочненская ДМШ"</t>
  </si>
  <si>
    <t>5105031076</t>
  </si>
  <si>
    <t>МБУДО "Мурмашинская ДШИ"</t>
  </si>
  <si>
    <t>5105030989</t>
  </si>
  <si>
    <t>МБУДО "Пушновская ДМШ"</t>
  </si>
  <si>
    <t>5105031189</t>
  </si>
  <si>
    <t>МБУДО "Туломская ДМШ"</t>
  </si>
  <si>
    <t>5105031037</t>
  </si>
  <si>
    <t>МБУК "Кольская центральная детская библиотека"</t>
  </si>
  <si>
    <t>5105032560</t>
  </si>
  <si>
    <t>МО Кольский район (МО г.п. Кола)</t>
  </si>
  <si>
    <t>МБУК "МУЗЕЙ ИСТОРИИ ГОРОДА КОЛЫ"</t>
  </si>
  <si>
    <t>5105010397</t>
  </si>
  <si>
    <t>5105015606</t>
  </si>
  <si>
    <t>93.29.9 Деятельность зрелищноразвлекательная прочая, не включенная в другие группировки</t>
  </si>
  <si>
    <t>МУК МБ КОЛЬСКОГО РАЙОНА ИМЕНИ М.В.ЛОМОНОСОВА</t>
  </si>
  <si>
    <t>5105030668</t>
  </si>
  <si>
    <t>МО г. Оленегорск с подв.тер.</t>
  </si>
  <si>
    <t>МБДОУ № 2</t>
  </si>
  <si>
    <t>Отдел по культуре, спорту и делам молодежи Администрации города Оленегорска с подведомственной территорией Мурманской области</t>
  </si>
  <si>
    <t>МБДОУ № 6</t>
  </si>
  <si>
    <t>МБДОУ № 14</t>
  </si>
  <si>
    <t>МБДОУ № 15</t>
  </si>
  <si>
    <t>МБОУ СОШ № 4</t>
  </si>
  <si>
    <t>МБОУ ООШ № 7</t>
  </si>
  <si>
    <t>МБОУ СОШ № 13</t>
  </si>
  <si>
    <t>МБОУ ООШ № 21</t>
  </si>
  <si>
    <t>МБОУ СОШ № 22</t>
  </si>
  <si>
    <t xml:space="preserve"> 85.42.9 Деятельность по дополнительному профессиональному образованию прочая , не включенная в другие групптровки.</t>
  </si>
  <si>
    <r>
      <t>МАУ "Информационный центр" города Оленегорска (</t>
    </r>
    <r>
      <rPr>
        <u/>
        <sz val="9"/>
        <color theme="1"/>
        <rFont val="Times New Roman"/>
      </rPr>
      <t>16.05.2024 изменение подведомственности учреждения</t>
    </r>
    <r>
      <rPr>
        <sz val="9"/>
        <color theme="1"/>
        <rFont val="Times New Roman"/>
      </rPr>
      <t>)</t>
    </r>
  </si>
  <si>
    <t>Администрация г. Оленегорска</t>
  </si>
  <si>
    <t>58.14 Издание журналов и периодических изданий</t>
  </si>
  <si>
    <t>Муниципальное учреждение культуры "Центр культуры и досуга "Полярная звезда"</t>
  </si>
  <si>
    <t>комитет по образованию Администрации города Оленегорска с подведомственной территорией Мурманской области</t>
  </si>
  <si>
    <t>Муниципальное учреждение спорта "Учебно-спортивный центр"</t>
  </si>
  <si>
    <t xml:space="preserve">МАУ ДО "Спортивная школа "Олимп" </t>
  </si>
  <si>
    <t>МБУ ДО "Детская школа искусств"</t>
  </si>
  <si>
    <t>МБУ ДО "Детская школа искусств № 1"</t>
  </si>
  <si>
    <t>Муниципальное учреждение культуры "Централизованная библиотечная система" (04.09.2024 изменен тип учреждения)</t>
  </si>
  <si>
    <t>МКУ "Муниципальный архив" города Оленегорска</t>
  </si>
  <si>
    <t>МУП "Городской рынок" муниципального округа город Оленегорск с подведомственной территорией Мурманской области</t>
  </si>
  <si>
    <t>6 093 680,52                                                    субсидия на погашение кредиторской задолженности для завершения процедуры ликвидации</t>
  </si>
  <si>
    <t>МУП "Кругозор" муниципального округа город Оленегорск с подведомственной территорией Мурманской области</t>
  </si>
  <si>
    <t>324 714,2                                            субсидия на погашение кредиторской задолженности для завершения процедуры ликвидации</t>
  </si>
  <si>
    <t>Рынок услуг торговли</t>
  </si>
  <si>
    <t>47.19 Торговля розничная прочая в неспециализированных магазинах</t>
  </si>
  <si>
    <t>МУП "Центральная аптека" муниципального округа город Оленегорск с подведомственной территорией Мурманской области</t>
  </si>
  <si>
    <t>предприятие реорганизовано в ООО</t>
  </si>
  <si>
    <t>07.11.2025 предоставлена субсидия на погашение кредиторской задолженности для завершения процедуры ликвидации</t>
  </si>
  <si>
    <t>Рынок услуг розничной торговли лекарственными препаратами, медицинскими изделиями и сопутствующими товарами</t>
  </si>
  <si>
    <t>47.73 Торговля розничная лекарственными средствами в специализированных магазинах (аптеках)</t>
  </si>
  <si>
    <t>МУП "Городская управляющая компания" муниципального округа город Оленегорск с подведомственной территорией Мурманской области</t>
  </si>
  <si>
    <t>МАУ  "Информационный центр" города Оленегорска</t>
  </si>
  <si>
    <t>МКУ "Управление городского хозяйства" муниципального округа город Оленегорск с подведомственной территорией Мурманской области</t>
  </si>
  <si>
    <t>Комитет по управлению муниципальным имуществом Администрации города Оленегорска с подведомственной территорией Мурманской области</t>
  </si>
  <si>
    <t>МКУ "Центр бухгалтерского учета и отчетности органов местного самоуправления и муниципальных учреждений города Оленегорска"</t>
  </si>
  <si>
    <t>Администрация города Оленегорска с подвед.тер.</t>
  </si>
  <si>
    <t>69.20.2 Деятельность по оказанию услуг в области бухгалтерского  учета</t>
  </si>
  <si>
    <t>МО ЗАТО г. Островной</t>
  </si>
  <si>
    <t>МБУ "Хозяйственно-эксплуатационная контора по обслуживанию учреждений образования и культуры ЗАТО город Островной Мурманской области"</t>
  </si>
  <si>
    <t>Отдел образования, культуры, спорта и молодежной политики Администрации ЗАТО Г. Островной</t>
  </si>
  <si>
    <t>МКУ "Централизованная бухгалтерия ЗАТО город Островной Мурманской области"</t>
  </si>
  <si>
    <t>Администрация ЗАТО Г. Островной</t>
  </si>
  <si>
    <t>МКУ "Служба городского хозяйства ЗАТО город Островной Мурманской области"</t>
  </si>
  <si>
    <t>МКУ "Аварийно-спасательное формирование ЗАТО город Островной Мурманской области"</t>
  </si>
  <si>
    <t>МБДОУ "Детский сад №1 общеразвивающего типа ЗАТО город Островной Мурманской области"</t>
  </si>
  <si>
    <t>МБОУ "Средняя общеобразовательная школа №284 ЗАТО город Островной Мурманской области"</t>
  </si>
  <si>
    <t>МБУК "Центр культуры, досуга и библиотечного обслуживания закрытого административно-территориального образования город Островной Мурманской области"</t>
  </si>
  <si>
    <t>МУП "Городская электрическая сеть  ЗАТО город Островной Мурманской области"</t>
  </si>
  <si>
    <t>35.12.1 Передача электроэнергии</t>
  </si>
  <si>
    <t>56 009 526,03</t>
  </si>
  <si>
    <t>МУПСИСМИ "Инфо-спутник"</t>
  </si>
  <si>
    <t>Рынок услуг связи</t>
  </si>
  <si>
    <t>61.10.1 Деятельность по предоставлению услуг телефонной связи</t>
  </si>
  <si>
    <t>МО Кандалакшский район</t>
  </si>
  <si>
    <t>МАУ "Редакция газеты "Нива"</t>
  </si>
  <si>
    <t>Администрация Кандалакшского района, Совет депутатов МО Кандалакшский район</t>
  </si>
  <si>
    <t>58 Деятельность издательская</t>
  </si>
  <si>
    <t>МАОУ ЦРТДИЮ</t>
  </si>
  <si>
    <t>Администрация Кандалакшского района</t>
  </si>
  <si>
    <t xml:space="preserve">МБДОУ Детский сад № 53 г. Кандалакша </t>
  </si>
  <si>
    <t xml:space="preserve">МБДОУ Детский сад № 32 п.г.т. Зеленоборский </t>
  </si>
  <si>
    <t>МБДОУ Детский сад № 3 г. Кандалкша</t>
  </si>
  <si>
    <t>МБОУ СОШ № 13 н.п. Белое море</t>
  </si>
  <si>
    <t>МБДОУ Детский сад № 62 г. Кандалакша</t>
  </si>
  <si>
    <t>МБДОУ Детский сад № 12 "Рыбка"</t>
  </si>
  <si>
    <t>МБОУ СОШ № 11 н.п. Зареченск</t>
  </si>
  <si>
    <t>МБДОУ Детский сад № 19 г. Кандалакша</t>
  </si>
  <si>
    <t>МБДОУ Детский сад № 20 "Ладушки"</t>
  </si>
  <si>
    <t>МБДОУ Детский сад № 10 н.п. Нивский</t>
  </si>
  <si>
    <t>МБДОУ Детский сад № 63 г. Кандалакша</t>
  </si>
  <si>
    <t>МБДОУ Детский сад № 43 с. Лувеньга</t>
  </si>
  <si>
    <t>МБДОУ Детский сад № 52 "Медвеженок"</t>
  </si>
  <si>
    <t>МБОУ СОШ № 6 п.г.т. Зеленоборский</t>
  </si>
  <si>
    <t xml:space="preserve">МБОУ ООШ № 5 им. А.И. Деревянчука </t>
  </si>
  <si>
    <t xml:space="preserve">МБДОУ Детский сад № 14 "Березка" </t>
  </si>
  <si>
    <t>МБДОУ Детский сад № 57 "Родничок"</t>
  </si>
  <si>
    <t>МБДОУ Детский сад № 13</t>
  </si>
  <si>
    <t>МБОУ СОШ №20 с. Лувеньга</t>
  </si>
  <si>
    <t>МБУДО ДМШ</t>
  </si>
  <si>
    <t>85.41.2 Образование дополнительное детей и взрослых</t>
  </si>
  <si>
    <t>МБУ "Кандалакшское управление ГО и ЧС"</t>
  </si>
  <si>
    <t>МКУ "Управление по обеспечению деятельности Кандалакшского района"</t>
  </si>
  <si>
    <t>МКУ "Централизованная бухгалтерия учреждений образования"</t>
  </si>
  <si>
    <t>69.2 Деятельность по оказанию услуг в области бухгалтерского учета, по проведению финансового аудита, по налоговому консультированию</t>
  </si>
  <si>
    <t>МБОУ СОШ №9 г. Кандалакша</t>
  </si>
  <si>
    <t>МАОУ ДО ДЮЦ Ровесник им. С.А. Крыловой</t>
  </si>
  <si>
    <t xml:space="preserve">МБОУ СОШ № 1 </t>
  </si>
  <si>
    <t>МАОУ СОШ № 10</t>
  </si>
  <si>
    <t>МБОУ СОШ № 2</t>
  </si>
  <si>
    <t>МАОУ ООШ № 19</t>
  </si>
  <si>
    <t>МБДОУ Детский сад № 15</t>
  </si>
  <si>
    <t>МБДОУ Детский сад № 16 г. Кандалакша</t>
  </si>
  <si>
    <t>МАОУДО ДЮСШ</t>
  </si>
  <si>
    <t>МБОУДО Детская школа искусств № 1"</t>
  </si>
  <si>
    <t xml:space="preserve">85.41.2 Образование дополнительное детей и взрослых </t>
  </si>
  <si>
    <t>МАОУ СОШ № 3 с. Алакуртти</t>
  </si>
  <si>
    <t>МАДОУ Детский сад № 55 с. Алакуртти</t>
  </si>
  <si>
    <t>МБДОУ Детский сад № 49 "Улыбка"</t>
  </si>
  <si>
    <t>МАУДО Детский сад № 27 МО Кандалакшский район</t>
  </si>
  <si>
    <t>МКУ "Муниципальный архив Кандалакшского района"</t>
  </si>
  <si>
    <t>МАУДО ДШИ №2 п.г.т. Зеленоборский</t>
  </si>
  <si>
    <t>МБОУ СОШ № 15 н.п. Нивский</t>
  </si>
  <si>
    <t>МБДОУ Детский сад № 1 "Радуга" г. Кандалакша</t>
  </si>
  <si>
    <t>МБДОУ Детский сад № 48 "Солнышко"</t>
  </si>
  <si>
    <t>МБДОУ Детский сад № 4 "Буратино"</t>
  </si>
  <si>
    <t>МКУ "ОГХ" (выполняет функции администрации)</t>
  </si>
  <si>
    <t>Администрация г.п.Зеленоборский Кандалакшского района</t>
  </si>
  <si>
    <t>МУП УК "Результат"</t>
  </si>
  <si>
    <t>МУП ЖКХ "Вымпел"</t>
  </si>
  <si>
    <t>38.1 Сбор отходов</t>
  </si>
  <si>
    <t>МБУ "Дворец культуры "Металлург"</t>
  </si>
  <si>
    <t>МБУ "Центр социального содействия развитию молодежи "Гармония"</t>
  </si>
  <si>
    <t>Администрация МО г.п. Кандалакша Кандалакшского района</t>
  </si>
  <si>
    <t>МАУ "Дворец спорта"</t>
  </si>
  <si>
    <t>МБУ "Музей истории г. Кандалакша"</t>
  </si>
  <si>
    <t>МБУ "Кандалакшская ЦБС"</t>
  </si>
  <si>
    <t>МКУ "УГХ"</t>
  </si>
  <si>
    <t>МУП "Водопроводно-канализационное хозяйство"</t>
  </si>
  <si>
    <t>МУП "Расчетный информационно-вычислительный центр"</t>
  </si>
  <si>
    <t>63.11 Деятельность по обработке данных, предоставление услуг по размещению информации и связанная с этим деятельность</t>
  </si>
  <si>
    <t>МУП "УК "Кандалакша"</t>
  </si>
  <si>
    <t>МКУ "Информационно-методический центр" г.Кандалакша</t>
  </si>
  <si>
    <t xml:space="preserve">муниципальное казенное учреждение </t>
  </si>
  <si>
    <t>МКУ  "Многофункциональный центр Алакуртти"</t>
  </si>
  <si>
    <t>Администрация Сельского Поселения Алакуртти</t>
  </si>
  <si>
    <t xml:space="preserve">38.11 Сбор неопасных отходов </t>
  </si>
  <si>
    <t>МБУ "Дом культуры Алакуртти"</t>
  </si>
  <si>
    <t>МБУ Культурно-досуговый центр "Космос"</t>
  </si>
  <si>
    <t>Администрация МО с.п.Зареченск Кандалакшского района</t>
  </si>
  <si>
    <t>МУП "Ресурс"</t>
  </si>
  <si>
    <t>35.30.14 Производство пара и горячей воды (тепловой энергии) котельными</t>
  </si>
  <si>
    <t>МКУ "Комплексное обслуживание"</t>
  </si>
  <si>
    <t>Администрация МО Кандалакшского района</t>
  </si>
  <si>
    <t>МО Ковдорский район</t>
  </si>
  <si>
    <t xml:space="preserve">АНО "Центр Благоустройства "Зеленый Город" </t>
  </si>
  <si>
    <t>Предоставление услуг по благоустройству ландшафта</t>
  </si>
  <si>
    <t xml:space="preserve"> 81.30 Деятельность по благоустройству ландшафта</t>
  </si>
  <si>
    <t>МАУК "Городской Дворец культуры"</t>
  </si>
  <si>
    <t>Управление культуры МО Ковдорский район</t>
  </si>
  <si>
    <t>МКУ "Управление образования Ковдорского района "</t>
  </si>
  <si>
    <t>Администрация Ковдорского района</t>
  </si>
  <si>
    <t>МБОУ Средняя общеобразовательная школа № 1 с углублённым изучением английского языка г.Ковдор</t>
  </si>
  <si>
    <t>МКУ Управление образования (МО Ковдорский район)</t>
  </si>
  <si>
    <t>МБОУ Средняя общеобразовательная школа № 4  г.Ковдор</t>
  </si>
  <si>
    <t>МАДОУ Детский сад № 5 "Теремок"  г.Ковдор</t>
  </si>
  <si>
    <t>МБДОУ Детский сад  № 9 Ковдорского муниципального района</t>
  </si>
  <si>
    <t xml:space="preserve">МБДОУ Детский сад  №14 "Солнышко"   </t>
  </si>
  <si>
    <t xml:space="preserve">МАДОУ  Детский сад №29 "Сказка"   </t>
  </si>
  <si>
    <t>МАОУ ДО "Центр детского творчества Ковдорского района"</t>
  </si>
  <si>
    <t>МАОУ ДО Ковдорского муниципального округа "Детско-юношеская спорртивная школа"</t>
  </si>
  <si>
    <t>МАУК "Ковдорский районный краеведческий музей"</t>
  </si>
  <si>
    <t xml:space="preserve"> МБУ "Контора хозяйственно-эксплуатационного обслуживания учреждений образования и культуры Ковдорского района"</t>
  </si>
  <si>
    <t>МБОУ Основная общеобразовательная школа № 3  г.Ковдор</t>
  </si>
  <si>
    <t>МБОУ Основная общеобразовательная школа №2  г.Ковдор</t>
  </si>
  <si>
    <t>МБУК "Централизованная библиотечная система"</t>
  </si>
  <si>
    <t>5104005387</t>
  </si>
  <si>
    <t>муниципальное бюджетное учреждение культуры</t>
  </si>
  <si>
    <t>МКУ "Управление культуры Ковдорского муниципального округа"</t>
  </si>
  <si>
    <t>5104909946</t>
  </si>
  <si>
    <t>84.11.32 Деятельность органов местного самоуправления городских поселений</t>
  </si>
  <si>
    <t>МБУК "Сельский Дом культуры нп Енский"</t>
  </si>
  <si>
    <t>5104909713</t>
  </si>
  <si>
    <t>МАУ "Ковдор"</t>
  </si>
  <si>
    <t>5104005041</t>
  </si>
  <si>
    <t>МАУ "Редакция газеты Ковдорчанин"</t>
  </si>
  <si>
    <t>5104003654</t>
  </si>
  <si>
    <t>МАУ ДО "Детская школа искусств"</t>
  </si>
  <si>
    <t>5104005193</t>
  </si>
  <si>
    <t>МУП "Ена"</t>
  </si>
  <si>
    <t>МО Терский район</t>
  </si>
  <si>
    <t>МБУ ДО Детская школа искусств им.А.А.Бойцова</t>
  </si>
  <si>
    <t>МУ Администрация Терского района</t>
  </si>
  <si>
    <t>МБОУ средняя общеобразовательная школа №4</t>
  </si>
  <si>
    <t>МАУ "ЦКО"</t>
  </si>
  <si>
    <t>МАОУ основная общеобразовательная школа с. Варзуга</t>
  </si>
  <si>
    <t>МБУК Терская межпоселенческая библиотека</t>
  </si>
  <si>
    <t>МАУ ДО Центр детского творчества</t>
  </si>
  <si>
    <t>МАУК Музей наскального искусства "Петроглифы Канозера"</t>
  </si>
  <si>
    <t>МБУ "Центр бухгалтерского учета и отчетности органов местного самоуправления и муниципальных учреждений муниципального образования Терский район"</t>
  </si>
  <si>
    <t>МКУ "Единая дежурно-диспетчерская служба Терского района Мурманской области"</t>
  </si>
  <si>
    <t>МО Терский район (МО г.п. Умба)</t>
  </si>
  <si>
    <t>МБУ ДК п.Умба</t>
  </si>
  <si>
    <t>МБУ "ХЭС"</t>
  </si>
  <si>
    <t>Деятельность по чистке и уборке жилых зданий и нежилых помещений прочая</t>
  </si>
  <si>
    <t>81.22 Деятельность по чистке и уборке жилых зданий и нежилых помещений прочая</t>
  </si>
  <si>
    <t>МБУ редакция "Терский берег"</t>
  </si>
  <si>
    <t>МО Терский район (МО с.п. Варзуга)</t>
  </si>
  <si>
    <t>Муниципальное бюджетное учреждение сельский Дом культуры муниципального образования сельское поселение варзуга Терского района</t>
  </si>
  <si>
    <t>ООО "Совхоз Умбский"</t>
  </si>
  <si>
    <t>ООО "Велес", МУ Администрация Терского района</t>
  </si>
  <si>
    <t>Рынок сельского хозяйства</t>
  </si>
  <si>
    <t>01.5 Смешанное сельское хозяйство</t>
  </si>
  <si>
    <t>ООО "Центральная районная аптека № 13"</t>
  </si>
  <si>
    <t>МО г. Мурманск</t>
  </si>
  <si>
    <t>МАУ "Редакция газеты "Вечерний Мурманск"</t>
  </si>
  <si>
    <t>Администрация города Мурманска</t>
  </si>
  <si>
    <t>3 978,9/751735</t>
  </si>
  <si>
    <t>Муниципальное автономное учреждение молодежной политики "Дом молодежи"</t>
  </si>
  <si>
    <t>Комитет по социальной поддержке, взаимодействию с общественными организациями и делам молодежи администрации города Мурманска</t>
  </si>
  <si>
    <t>Автономное учреждение</t>
  </si>
  <si>
    <t>Муниципальное автономное учреждение молодежной политики "Объединение молодежных центров"</t>
  </si>
  <si>
    <t>Мурманское муниципальное казенное учреждение "Управление капитального строительства"</t>
  </si>
  <si>
    <t>Комитет по строительству администрации города Мурманска</t>
  </si>
  <si>
    <t>Казенное учреждение</t>
  </si>
  <si>
    <t xml:space="preserve">71.12.1 Деятельность, связанная с инженерно - техническим проектированием, управлением проектами строительства, выполнением строительного контроля и авторского надзора </t>
  </si>
  <si>
    <t>ММБУ "Дирекция городского кладбища"</t>
  </si>
  <si>
    <t>Комитет по развитию городского хозяйства администрации города Мурманска</t>
  </si>
  <si>
    <t>5190913742</t>
  </si>
  <si>
    <t>Деятельность по чистке и уборке прочая, не включенная в другие группировки</t>
  </si>
  <si>
    <t>81.29.9 Деятельность по чистке и уборке прочая, не включенная в другие группировки</t>
  </si>
  <si>
    <t xml:space="preserve">Мурманское муниципальное бюджетное учреждение "Управление дорожного хозяйства" </t>
  </si>
  <si>
    <t>52.21.22 Деятельность по эксплуатации автомобильных дорог и автомагистралей</t>
  </si>
  <si>
    <t>Мурманское муниципальное бюджетное учреждение "Экосистема"</t>
  </si>
  <si>
    <t>Муниципальное автономное учреждение "Центр организационно-методического обеспечения физической культуры и спорта "Стратегия"</t>
  </si>
  <si>
    <t>Комитет по физической культуре и спорту администрации города Мурманска</t>
  </si>
  <si>
    <t>АУ</t>
  </si>
  <si>
    <t>Муниципальное автономное учреждение дополнительного образования спортивная школа  № 13</t>
  </si>
  <si>
    <t>Муниципальное автономное учреждение дополнительного образования спортивная школа  № 12</t>
  </si>
  <si>
    <t>Муниципальное автономное учреждение дополнительного образования спортивная школа олимпийского резерва № 4</t>
  </si>
  <si>
    <t>Муниципальное автономное учреждение дополнительного образования спортивная школа № 6</t>
  </si>
  <si>
    <t xml:space="preserve">Муниципальное автономное учреждение дополнительного образования спортивная школа олимпийского резерва № 3 </t>
  </si>
  <si>
    <t>Муниципальное бюджетное учреждение "Централизованная бухгалтерия по обслуживанию структурных подразделений администрации города Мурманска"</t>
  </si>
  <si>
    <t>Мурманское муниципальное бюджетное учреждение "Центр содержания животных"</t>
  </si>
  <si>
    <t>01.62 Предоставление услуг в области животноводства</t>
  </si>
  <si>
    <t>Муниципальное автономное учреждение ГСЦ "Авангард"</t>
  </si>
  <si>
    <t>Мурманское муниципальное казенное учреждение "Управление закупок" (ММКУ "Управление закупок")</t>
  </si>
  <si>
    <t xml:space="preserve">Муниципальные казенные учреждения
</t>
  </si>
  <si>
    <t>Акционерное общество "Мурманский регистрационно-информационный вычислительный центр" (АО "МРИВЦ")</t>
  </si>
  <si>
    <t>Комитет имущественных отношений города Мурманска</t>
  </si>
  <si>
    <t>АО</t>
  </si>
  <si>
    <t>63.11. Деятельность по обработке данных, предоставление услуг по размещению информации и связанная с этим деятельность</t>
  </si>
  <si>
    <t>61 648 414, 00</t>
  </si>
  <si>
    <t>83 820/3 727 697</t>
  </si>
  <si>
    <t>Акционерное общество "Электротранспорт"</t>
  </si>
  <si>
    <t>690 227 893,50                      (в т.ч. на обновление подвижного состава 400 232 592,00)</t>
  </si>
  <si>
    <t>49.31.22 Регулярные перевозки пассажиров троллейбусами в городском и пригородном сообщении</t>
  </si>
  <si>
    <t>41 943,542 тыс. чел.</t>
  </si>
  <si>
    <t>АО "Фармация Мурманска"</t>
  </si>
  <si>
    <t xml:space="preserve">19 255/50 590 </t>
  </si>
  <si>
    <t>АО "Мурманская горэлектросеть"</t>
  </si>
  <si>
    <t xml:space="preserve">Ремонт электрического оборудования </t>
  </si>
  <si>
    <t xml:space="preserve">33.14 Ремонт электрического оборудования </t>
  </si>
  <si>
    <t xml:space="preserve">36 150/204 </t>
  </si>
  <si>
    <t>Акционерное общество "Бюро спецобслуживания"</t>
  </si>
  <si>
    <t>АО "Север"</t>
  </si>
  <si>
    <t>345 заключенных договоров аренды</t>
  </si>
  <si>
    <t>АО "Дента"</t>
  </si>
  <si>
    <t>Непубличное акционерное общество</t>
  </si>
  <si>
    <t>50 889/11 685</t>
  </si>
  <si>
    <t>Мурманское муниципальное бюджетное учреждение "Управление по обеспечению деятельности органов местного самоуправления города Мурманска"</t>
  </si>
  <si>
    <t>МАУО г. Мурманска "Центр школьного питания"</t>
  </si>
  <si>
    <t>Комитет по образованию администрации города Мурманска</t>
  </si>
  <si>
    <t>926 345,09/3 021,0</t>
  </si>
  <si>
    <t xml:space="preserve">МБУ ДО г. Мурманска комплексная детско-юношеская спортивная школа № 17 </t>
  </si>
  <si>
    <t>95 730,46/708,1</t>
  </si>
  <si>
    <t>МБУ ДО г.Мурманска центр патриотического воспитания "Юная Гвардия"</t>
  </si>
  <si>
    <t>73 788,5/842,8</t>
  </si>
  <si>
    <t>МБОУ г. Мурманска "Мурманский политехнический лицей"</t>
  </si>
  <si>
    <t>235 172,69/682,4</t>
  </si>
  <si>
    <t>МБОУ г. Мурманска "Прогимназия № 40"</t>
  </si>
  <si>
    <t>165 974,63/451,3</t>
  </si>
  <si>
    <t>МАУ ДО г. Мурманска Дом детского творчества им. А. Бредова</t>
  </si>
  <si>
    <t>135 008,87/1 405,0</t>
  </si>
  <si>
    <t>МБУ ДО г. Мурманска детский морской центр "Океан"</t>
  </si>
  <si>
    <t>52 019,1/959,3</t>
  </si>
  <si>
    <t>МБУ ДО г. Мурманска детско-юношеская спортивная школа № 2 по волейболу</t>
  </si>
  <si>
    <t>27 598,97/552,3</t>
  </si>
  <si>
    <t>МБУ ДО г. Мурманска детско-юношеская спортивная школа № 10 по футболу</t>
  </si>
  <si>
    <t>21 616,1/418,4</t>
  </si>
  <si>
    <t>МБОУ г. Мурманска "Прогимназия № 24"</t>
  </si>
  <si>
    <t>102 842,05/281,6</t>
  </si>
  <si>
    <t>МБУ ДО г. Мурманска спортивная школа № 1 по спортивной гимнастике и спортивной акробатике</t>
  </si>
  <si>
    <t>83 256,87/497,2</t>
  </si>
  <si>
    <t>МБОУ г. Мурманска "Средняя общеобразовательная школа № 36"</t>
  </si>
  <si>
    <t>181 369,11/624,7</t>
  </si>
  <si>
    <t xml:space="preserve">МБУ ДО г.Мурманска спортивная школа № 7 по боксу </t>
  </si>
  <si>
    <t>52 041,75/286,0</t>
  </si>
  <si>
    <t>МБОУ г.Мурманска "Основная общеобразовательная школа № 58"</t>
  </si>
  <si>
    <t>196 834,02/327,5</t>
  </si>
  <si>
    <t>МБУ ДО г. Мурманска детско-юношеская спортивная школа единоборств №19</t>
  </si>
  <si>
    <t>123 201,53/1 214,8</t>
  </si>
  <si>
    <t>МБОУ г.Мурманска "Лицей № 2"</t>
  </si>
  <si>
    <t>165 016,65/544,4</t>
  </si>
  <si>
    <t>МБУ ДО г. Мурманска детско-юношеская спортивная школа № 11 по фитнес аэробике и пауэрлифтингу</t>
  </si>
  <si>
    <t>45 143,29/485,8</t>
  </si>
  <si>
    <t>МБОУ г. Мурманска "Средняя общеобразовательная школа № 28"</t>
  </si>
  <si>
    <t>102 570,34/292,5</t>
  </si>
  <si>
    <t>МБОУ г.Мурманска "Средняя общеобразовательная школа № 43"</t>
  </si>
  <si>
    <t>180 422,29/662,9</t>
  </si>
  <si>
    <t xml:space="preserve">МБУ ДО г. Мурманска спортивная школа № 14 по танцевальному спорту </t>
  </si>
  <si>
    <t>104 367,12/646,3</t>
  </si>
  <si>
    <t>МБОУ г. Мурманска "Средняя общеобразовательная школа № 1"</t>
  </si>
  <si>
    <t>118 194,88/357,8</t>
  </si>
  <si>
    <t>МБОУ г. Мурманска "Прогимназия № 51"</t>
  </si>
  <si>
    <t>97 490,65/281,7</t>
  </si>
  <si>
    <t>МБОУ г. Мурманска "Средняя общеобразовательная школа № 34"</t>
  </si>
  <si>
    <t>144 917,71/499,3</t>
  </si>
  <si>
    <t>МБОУ г. Мурманска "Гимназия № 5"</t>
  </si>
  <si>
    <t>172 283,65/577,4</t>
  </si>
  <si>
    <t>МБУ ДПО г. Мурманска "Городской информационно-методический центр работников образования"</t>
  </si>
  <si>
    <t>118 849,78/32 818,0</t>
  </si>
  <si>
    <t>МБОУ г. Мурманска "Средняя общеобразовательная школа № 49"</t>
  </si>
  <si>
    <t>342 166,16/1 270,5</t>
  </si>
  <si>
    <t xml:space="preserve">МАУО г. Мурманска "Управление хозяйственно - эксплуатационного обслуживания образовательных учреждений" </t>
  </si>
  <si>
    <t>1 043 388,84/9 385,9</t>
  </si>
  <si>
    <t>МБУО Централизованная бухгалтерия по обслуживанию учреждений комитета по образованию администрации г. Мурманска</t>
  </si>
  <si>
    <t>542 629,49/14 078,0</t>
  </si>
  <si>
    <t>МБОУ г. Мурманска "Средняя общеобразовательная школа № 23"</t>
  </si>
  <si>
    <t>177 562,07/686,1</t>
  </si>
  <si>
    <t>МБУ ДО г. Мурманска "Центр психолого-педагогической, медицинской и социальной помощи"</t>
  </si>
  <si>
    <t>112 244,02/6 631,6</t>
  </si>
  <si>
    <t>МБОУ "Мурманский академический лицей"</t>
  </si>
  <si>
    <t>213 588,91/757,8</t>
  </si>
  <si>
    <t>МБОУ г.Мурманска "Средняя общеобразовательная школа № 38"</t>
  </si>
  <si>
    <t>143 619,6/518,8</t>
  </si>
  <si>
    <t>МБОУ г.Мурманска "Средняя общеобразовательная школа № 45"</t>
  </si>
  <si>
    <t>208 834,85/738,5</t>
  </si>
  <si>
    <t>МБОУ г. Мурманска "Средняя общеобразовательная школа № 44"</t>
  </si>
  <si>
    <t>134 016,77/501,5</t>
  </si>
  <si>
    <t>МБОУ г.Мурманска "Средняя общеобразовательная школа № 11"</t>
  </si>
  <si>
    <t>171 096,29/655,0</t>
  </si>
  <si>
    <t>МБОУ г. Мурманска "Средняя общеобразовательная школа № 56"</t>
  </si>
  <si>
    <t>206 155,51/523,4</t>
  </si>
  <si>
    <t>МБУ ДО г.Мурманска Центр профессиональной ориентации "ПрофСтарт"</t>
  </si>
  <si>
    <t>62 632,52/826,2</t>
  </si>
  <si>
    <t>МБОУ г.Мурманска "Средняя общеобразовательная школа № 18"</t>
  </si>
  <si>
    <t>20 6657,18/598,7</t>
  </si>
  <si>
    <t>МБОУ г. Мурманска "Гимназия № 1"</t>
  </si>
  <si>
    <t>209 328,68/770,2</t>
  </si>
  <si>
    <t>МБОУ г. Мурманска "Гимназия № 8"</t>
  </si>
  <si>
    <t>228 721,88/849,4</t>
  </si>
  <si>
    <t>МБУ ДО г. Мурманска детско-юношеская спортивно-адаптивная школа №15</t>
  </si>
  <si>
    <t>70 442,66/303,6</t>
  </si>
  <si>
    <t>МБОУ г. Мурманска "Гимназия № 3"</t>
  </si>
  <si>
    <t>179 498,56/615,2</t>
  </si>
  <si>
    <t>МБОУ г.Мурманска "Средняя общеобразовательная школа № 53"</t>
  </si>
  <si>
    <t>191 458,52/759,3</t>
  </si>
  <si>
    <t>МБОУ г.Мурманска "Прогимназия № 61"</t>
  </si>
  <si>
    <t>134 335,2/500,1</t>
  </si>
  <si>
    <t>МБОУ г.Мурманска "Основная общеобразовательная школа № 26"</t>
  </si>
  <si>
    <t>164 014,2/428,0</t>
  </si>
  <si>
    <t>МБОУ г.Мурманска "Средняя общеобразовательная школа № 41"</t>
  </si>
  <si>
    <t>188 534,13/726,7</t>
  </si>
  <si>
    <t>МБУ ДО г. Мурманска Дом детского творчества им. А.Торцева</t>
  </si>
  <si>
    <t>123 991,75/1359,1</t>
  </si>
  <si>
    <t>МБОУ г. Мурманска "Средняя общеобразовательная школа № 57"</t>
  </si>
  <si>
    <t>188 513,81/606,1</t>
  </si>
  <si>
    <t>МБОУ г.Мурманска "Гимназия № 9"</t>
  </si>
  <si>
    <t>218 814,04/683,0</t>
  </si>
  <si>
    <t>МБОУ г.Мурманска "Средняя общеобразовательная школа № 5"</t>
  </si>
  <si>
    <t>246 383,95/936,2</t>
  </si>
  <si>
    <t>МБОУ г. Мурманска "Гимназия № 6"</t>
  </si>
  <si>
    <t>219 007,28/878,5</t>
  </si>
  <si>
    <t>МБОУ г. Мурманска "Гимназия № 7"</t>
  </si>
  <si>
    <t>388 820,07/1440,0</t>
  </si>
  <si>
    <t>МБУ ДО г. Мурманска центр детского и юношеского туризма</t>
  </si>
  <si>
    <t>80 368,56/555,0</t>
  </si>
  <si>
    <t>МБОУ г.Мурманска "Средняя общеобразовательная школа № 50"</t>
  </si>
  <si>
    <t>145 344,96/575,6</t>
  </si>
  <si>
    <t>МБОУ г. Мурманска "Гимназия № 2"</t>
  </si>
  <si>
    <t>186 844,65/591,1</t>
  </si>
  <si>
    <t>МБОУ г. Мурманска "Средняя общеобразовательная школа № 31 имени Л.В. Журина"</t>
  </si>
  <si>
    <t>196 745,82/766,3</t>
  </si>
  <si>
    <t>МБОУ г. Мурманска "Средняя общеобразовательная школа № 33"</t>
  </si>
  <si>
    <t>166 711,47/526,3</t>
  </si>
  <si>
    <t>МБОУ г. Мурманска "Средняя общеобразовательная школа № 21"</t>
  </si>
  <si>
    <t>207 160,24/484,4</t>
  </si>
  <si>
    <t>МБОУ г. Мурманска "Основная общеобразовательная школа № 16"</t>
  </si>
  <si>
    <t>68 258,49/110,2</t>
  </si>
  <si>
    <t>МБОУ г. Мурманска "Гимназия № 10"</t>
  </si>
  <si>
    <t>231 978,96/797,6</t>
  </si>
  <si>
    <t>МБОУ г.Мурманска "Средняя общеобразовательная школа № 20"</t>
  </si>
  <si>
    <t>196 333,11/633,2</t>
  </si>
  <si>
    <t>МБОУ г. Мурманска "Средняя общеобразовательная школа № 22"</t>
  </si>
  <si>
    <t>175 316,06/585,6</t>
  </si>
  <si>
    <t>МБОУ г. Мурманска "Средняя общеобразовательная школа № 27"</t>
  </si>
  <si>
    <t>355 435,05/914,1</t>
  </si>
  <si>
    <t>МБОУ г.Мурманска "Средняя общеобразовательная школа № 37"</t>
  </si>
  <si>
    <t>166 476,14/557,9</t>
  </si>
  <si>
    <t>МБОУ г.Мурманска "Средняя общеобразовательная школа № 13"</t>
  </si>
  <si>
    <t>181 294,85/594,7</t>
  </si>
  <si>
    <t>МБОУ г. Мурманска "Средняя общеобразовательная школа № 42 имени Е.В. Шовского"</t>
  </si>
  <si>
    <t>193 026,41/411,4</t>
  </si>
  <si>
    <t>МБОУ г. Мурманска "Мурманский международный лицей"</t>
  </si>
  <si>
    <t>218 722,94/608,4</t>
  </si>
  <si>
    <t>МБОУ "Кадетская школа г. Мурманска"</t>
  </si>
  <si>
    <t>174 600,08/544,4</t>
  </si>
  <si>
    <t>МБУ ДО г.Мурманска Первомайский Дом детского творчества</t>
  </si>
  <si>
    <t>149 518,93/1141,4</t>
  </si>
  <si>
    <t>МБОУ г. Мурманска "Средняя общеобразовательная школа № 3"</t>
  </si>
  <si>
    <t>125 569,98/518,6</t>
  </si>
  <si>
    <t>МБОУ г. Мурманска "Основная общеобразовательная школа № 4"</t>
  </si>
  <si>
    <t>87 006,37/259,7</t>
  </si>
  <si>
    <t>МБУ ДО детско-юношеская спортивная школа № 4</t>
  </si>
  <si>
    <t>69 175,16/1 029,8</t>
  </si>
  <si>
    <t>МАУ г. Мурманска «Муниципальный опорный центр дополнительного образования детей»</t>
  </si>
  <si>
    <t>19 977,61/51,0</t>
  </si>
  <si>
    <t>МБДОУ г.Мурманска № 109</t>
  </si>
  <si>
    <t>130 499,52/162,5</t>
  </si>
  <si>
    <t>МБДОУ г. Мурманска № 7</t>
  </si>
  <si>
    <t>115 419,55/161,0</t>
  </si>
  <si>
    <t>МБДОУ г.Мурманска № 58</t>
  </si>
  <si>
    <t>106 581,25/160,4</t>
  </si>
  <si>
    <t>МБДОУ г.Мурманска № 72</t>
  </si>
  <si>
    <t>152 571,9/241,0</t>
  </si>
  <si>
    <t>МАДОУ г. Мурманска № 78</t>
  </si>
  <si>
    <t>138 598,99/227,6</t>
  </si>
  <si>
    <t>МБДОУ г. Мурманска № 82</t>
  </si>
  <si>
    <t>135 935,98/118,3</t>
  </si>
  <si>
    <t>МБДОУ г.Мурманска № 87</t>
  </si>
  <si>
    <t>147 457,07/236,9</t>
  </si>
  <si>
    <t>МАДОУ г. Мурманска № 93</t>
  </si>
  <si>
    <t>222 681,86/310,1</t>
  </si>
  <si>
    <t>МАДОУ г. Мурманска № 97</t>
  </si>
  <si>
    <t>209 592,89/308,9</t>
  </si>
  <si>
    <t>МБДОУ г. Мурманска № 131</t>
  </si>
  <si>
    <t>151 031,59/185,1</t>
  </si>
  <si>
    <t>МАДОУ г.Мурманска № 135</t>
  </si>
  <si>
    <t>127 619,42/199,4</t>
  </si>
  <si>
    <t>МБДОУ г.Мурманска № 136</t>
  </si>
  <si>
    <t>163 187,56/240,0</t>
  </si>
  <si>
    <t>МБДОУ г.Мурманска № 138</t>
  </si>
  <si>
    <t>158 000,87/261,7</t>
  </si>
  <si>
    <t>МБДОУ г.Мурманска № 154</t>
  </si>
  <si>
    <t>66 116,05/94,9</t>
  </si>
  <si>
    <t>МБДОУ г.Мурманска № 156</t>
  </si>
  <si>
    <t>175 832,98/236,9</t>
  </si>
  <si>
    <t>МБДОУ г.Мурманска № 157</t>
  </si>
  <si>
    <t>148 533,44/206,1</t>
  </si>
  <si>
    <t>МАДОУ г. Мурманска № 133</t>
  </si>
  <si>
    <t>71 185,69/97,2</t>
  </si>
  <si>
    <t>МАДОУ г. Мурманска № 118</t>
  </si>
  <si>
    <t>104 807,67/114,4</t>
  </si>
  <si>
    <t>МАДОУ г. Мурманска № 91</t>
  </si>
  <si>
    <t>127 097,32/202,7</t>
  </si>
  <si>
    <t>МАДОУ г.Мурманска № 139</t>
  </si>
  <si>
    <t>155 323,68/303,7</t>
  </si>
  <si>
    <t>МБДОУ г. Мурманска № 57</t>
  </si>
  <si>
    <t>119 324,41/140,7</t>
  </si>
  <si>
    <t>МБДОУ г.Мурманска № 105</t>
  </si>
  <si>
    <t>211 048,13/308,2</t>
  </si>
  <si>
    <t>МБДОУ г.Мурманска № 4</t>
  </si>
  <si>
    <t>136 522,74/242,2</t>
  </si>
  <si>
    <t>МБДОУ г.Мурманска № 104</t>
  </si>
  <si>
    <t>123 936,58/162,5</t>
  </si>
  <si>
    <t>МБДОУ г.Мурманска № 73</t>
  </si>
  <si>
    <t>126 868,41/162,2</t>
  </si>
  <si>
    <t>МБДОУ г.Мурманска № 74</t>
  </si>
  <si>
    <t>71 326,66/101,5</t>
  </si>
  <si>
    <t>МБДОУ г. Мурманска № 89</t>
  </si>
  <si>
    <t>249 104,78/357,0</t>
  </si>
  <si>
    <t>МБДОУ г.Мурманска № 38</t>
  </si>
  <si>
    <t>141 268,59/216,4</t>
  </si>
  <si>
    <t>МАДОУ г. Мурманска № 119</t>
  </si>
  <si>
    <t>149 123/214,7</t>
  </si>
  <si>
    <t>МБДОУ г.Мурманска № 90</t>
  </si>
  <si>
    <t>118 710,71/165,2</t>
  </si>
  <si>
    <t>МБДОУ г.Мурманска № 95</t>
  </si>
  <si>
    <t>139 176,09/189,3</t>
  </si>
  <si>
    <t>МБДОУ г.Мурманска № 34</t>
  </si>
  <si>
    <t>152 381,21/238,1</t>
  </si>
  <si>
    <t>МБДОУ г.Мурманска № 80</t>
  </si>
  <si>
    <t>85 706,68/113,1</t>
  </si>
  <si>
    <t>МБДОУ г.Мурманска № 27</t>
  </si>
  <si>
    <t>182 872,33/291,8</t>
  </si>
  <si>
    <t>МБДОУ г. Мурманска № 2</t>
  </si>
  <si>
    <t>163 247,85/221,9</t>
  </si>
  <si>
    <t>МБДОУ г. Мурманска № 122</t>
  </si>
  <si>
    <t>143 757,51/172,0</t>
  </si>
  <si>
    <t>МБДОУ г. Мурманска № 41</t>
  </si>
  <si>
    <t>67 172,01/59,6</t>
  </si>
  <si>
    <t>МБДОУ г. Мурманска № 13</t>
  </si>
  <si>
    <t>94 675,63/134,2</t>
  </si>
  <si>
    <t>МБДОУ г.Мурманска № 76</t>
  </si>
  <si>
    <t>71 632,88/70,4</t>
  </si>
  <si>
    <t>МБДОУ г.Мурманска № 50</t>
  </si>
  <si>
    <t>241 604,75/259,4</t>
  </si>
  <si>
    <t>МАДОУ г. Мурманска № 32</t>
  </si>
  <si>
    <t>171 804,02/194,4</t>
  </si>
  <si>
    <t>МБДОУ г.Мурманска № 83</t>
  </si>
  <si>
    <t>115 753,39/147,5</t>
  </si>
  <si>
    <t>МБДОУ г.Мурманска № 120</t>
  </si>
  <si>
    <t>123 089,37/176,8</t>
  </si>
  <si>
    <t>МАДОУ г. Мурманска № 115</t>
  </si>
  <si>
    <t>128 282,44/183,4</t>
  </si>
  <si>
    <t>МБДОУ г.Мурманска № 15</t>
  </si>
  <si>
    <t>207 084,13/305,4</t>
  </si>
  <si>
    <t>МБДОУ г.Мурманска № 128</t>
  </si>
  <si>
    <t>164 925,43/295,4</t>
  </si>
  <si>
    <t xml:space="preserve">МБДОУ г. Мурманска № 18 </t>
  </si>
  <si>
    <t>206 361,2/278,8</t>
  </si>
  <si>
    <t>МАДОУ г. Мурманска № 112</t>
  </si>
  <si>
    <t>105 941,7/128,0</t>
  </si>
  <si>
    <t>МАДОУ г.Мурманска № 123</t>
  </si>
  <si>
    <t>291 785,65/387,9</t>
  </si>
  <si>
    <t>МБДОУ г. Мурманска № 11</t>
  </si>
  <si>
    <t>64 215,58/55,4</t>
  </si>
  <si>
    <t>МБДОУ г.Мурманска № 125</t>
  </si>
  <si>
    <t>184 494,78/301,4</t>
  </si>
  <si>
    <t>МБДОУ г.Мурманска № 140</t>
  </si>
  <si>
    <t>196 364,62/271,9</t>
  </si>
  <si>
    <t>МБДОУ г.Мурманска № 127</t>
  </si>
  <si>
    <t>113 194,56/158,5</t>
  </si>
  <si>
    <t>МАДОУ г.Мурманска № 151</t>
  </si>
  <si>
    <t>120 529,41/144,7</t>
  </si>
  <si>
    <t>МАДОУ г.Мурманска № 45</t>
  </si>
  <si>
    <t>148 893,83/205,1</t>
  </si>
  <si>
    <t>МБДОУ г.Мурманска № 129</t>
  </si>
  <si>
    <t>117 733,34/143,7</t>
  </si>
  <si>
    <t>МБДОУ г.Мурманска № 130</t>
  </si>
  <si>
    <t>286 376,25/269,1</t>
  </si>
  <si>
    <t>МАДОУ г. Мурманска № 96</t>
  </si>
  <si>
    <t>137 108,53/199,1</t>
  </si>
  <si>
    <t xml:space="preserve">МАДОУ г.Мурманска № 19 </t>
  </si>
  <si>
    <t>305 176,83/462,2</t>
  </si>
  <si>
    <t>МБДОУ г.Мурманска № 101</t>
  </si>
  <si>
    <t>138 925,16/222,1</t>
  </si>
  <si>
    <t>МБДОУ г.Мурманска № 46</t>
  </si>
  <si>
    <t>287 904,96/408,4</t>
  </si>
  <si>
    <t>МАДОУ г.Мурманска № 26</t>
  </si>
  <si>
    <t>123 256,76/195,0</t>
  </si>
  <si>
    <t>МАДОУ г. Мурманска № 110</t>
  </si>
  <si>
    <t>287 408,07/392,11</t>
  </si>
  <si>
    <t>МБДОУ г.Мурманска № 85</t>
  </si>
  <si>
    <t>210 439,14/257,3</t>
  </si>
  <si>
    <t>МБДОУ г.Мурманска № 79</t>
  </si>
  <si>
    <t>64 923,04/87,2</t>
  </si>
  <si>
    <t>МБОУ ДО г. Мурманска "Детская музыкальная школа № 1 им. А.Н.Волковой"</t>
  </si>
  <si>
    <t>Комитет по культуре администраци города Мурманска</t>
  </si>
  <si>
    <t>МБОУ ДО г. Мурманска Детская музыкальная школа № 3 (МБУДО ДМШ № 3)</t>
  </si>
  <si>
    <t>МБОУ ДО г. Мурманска "Детская музыкальная школа № 5"  (МБУДО ДМШ № 5)</t>
  </si>
  <si>
    <t>МБОУ ДО г.Мурманска Детская музыкальная школа № 6 (МБУДО ДМШ № 6)</t>
  </si>
  <si>
    <t>МБОУ ДО г. Мурманска "Детская школа искусств № 1"  (МБУДО ДШИ № 1)</t>
  </si>
  <si>
    <t>МБОУ ДО г. Мурманска Детская школа искусств № 2 (МБУДО ДШИ № 2)</t>
  </si>
  <si>
    <t>МБОУ ДО г. Мурманска "Детская школа искусств № 3" (МБУДО ДШИ № 3)</t>
  </si>
  <si>
    <t>МБОУ ДО детская школа искусств № 4 г. Мурманска  (МБУДО ДШИ № 4)</t>
  </si>
  <si>
    <t>МБОУ ДО г. Мурманска "Детская художественная школа" (МБУДО ДХШ)</t>
  </si>
  <si>
    <t>МАОУ ДОД детская театральная школа г.Мурманска (МАУ ДО ДТШ)</t>
  </si>
  <si>
    <t>МБУК "Дом культуры "Первомайский" г.Мурманска"</t>
  </si>
  <si>
    <t>МБУК Дворец культуры "Судоремонтник" г. Мурманска</t>
  </si>
  <si>
    <t xml:space="preserve">МБУК г. Мурманска "Центр досуга и семейного творчества" </t>
  </si>
  <si>
    <t xml:space="preserve">МАУК "Дом культуры Ленинского округа г. Мурманска" </t>
  </si>
  <si>
    <t>МБУК "Выставочный зал г.Мурманска" (МБУК "Выставочный зал")</t>
  </si>
  <si>
    <t>90.0 Деятельность творческая, деятельность в области искусства и организации развлечений</t>
  </si>
  <si>
    <t>МБУК "Центральная городская библиотека г. Мурманска"</t>
  </si>
  <si>
    <t>МБУК "Центральная детская библиотека г. Мурманска"</t>
  </si>
  <si>
    <t xml:space="preserve">МБУ Централизованная бухгалтерия по обслуживанию учреждений комитета по культуре администрации г. Мурманска </t>
  </si>
  <si>
    <t>МАУК "Мурманские городские парки и скверы" (МАУК "МГПС")</t>
  </si>
  <si>
    <t>93.21 Деятельность парков культуры и отдыха и тематических парков</t>
  </si>
  <si>
    <t>Муниципальное унитарное предприятие "Мурманская управляющая компания" (МУП "МУК")</t>
  </si>
  <si>
    <t>Комитет по жилищной политике администрации города Мурманска</t>
  </si>
  <si>
    <t>18 653/5 116</t>
  </si>
  <si>
    <t>Мурманское муниципальное бюджетное учреждение "МурманскГорСвет"</t>
  </si>
  <si>
    <t>43.21 Производство электромонтажных работ</t>
  </si>
  <si>
    <t>ММКУ "Центр по контролю за использованием муниципального имущества" (ММКУ "ЦКИМИ")</t>
  </si>
  <si>
    <t>ММКУ</t>
  </si>
  <si>
    <t>Муниципальное казенное учреждение "Новые формы управления" (МКУ "НФУ")</t>
  </si>
  <si>
    <t>КУ</t>
  </si>
  <si>
    <t>Мурманское муниципальное бюджетное учреждение "Единая дежурно- диспетчерская служба"</t>
  </si>
  <si>
    <t>Мурманское муниципальное бюджетное учреждение "Центр организации дорожного движения"</t>
  </si>
  <si>
    <t>МО ЗАТО Видяево</t>
  </si>
  <si>
    <t>МБУ "Центр бухгалтерского обслуживания" ЗАТО Видяево</t>
  </si>
  <si>
    <t>Администрация ЗАТО Видяево</t>
  </si>
  <si>
    <t>МБУ ДО ЗАТО Видяево "Центр дополнительного образования "Олимп"</t>
  </si>
  <si>
    <t>МБУДО ЗАТО Видяево "Детская музыкальная школа"</t>
  </si>
  <si>
    <t>МБДОУ ЗАТО Видяево "Детский сад №1 "Солнышко"</t>
  </si>
  <si>
    <t>Муниципальное бюджетное дошкольное образовательное учреждение ЗАТО Видяево "Детския сад №2 "Ёлочка"</t>
  </si>
  <si>
    <t>МБОУ ЗАТО Видяево "Средняя общеобразовательная школа № 1" (объед. Данные за 2025 с ДОУ)</t>
  </si>
  <si>
    <t>МАУ  "Спортивно-оздоровительный комплекс "Фрегат" ЗАТО Видяево</t>
  </si>
  <si>
    <t xml:space="preserve">МБУК "Центр культуры и досуга" ЗАТО  Видяево </t>
  </si>
  <si>
    <t>МБУ "Редакция газеты "Вестник Видяево"</t>
  </si>
  <si>
    <t>МКУ "Центр методического и информационно-технического обслуживания" ЗАТО Видяево</t>
  </si>
  <si>
    <t>МКУ "Аварийно-спасательная служба ЗАТО Видяево"</t>
  </si>
  <si>
    <t>МБУ "Управление муниципальной собственностью (служба заказчика)" ЗАТО Видяево</t>
  </si>
  <si>
    <t>Рынок бизнес услуг и консультирования</t>
  </si>
  <si>
    <t>Дата реорганизации</t>
  </si>
  <si>
    <r>
      <t>ГОАУСОН "Кировский психоневрологический интернат"</t>
    </r>
    <r>
      <rPr>
        <b/>
        <vertAlign val="superscript"/>
        <sz val="9"/>
        <color theme="1"/>
        <rFont val="Times New Roman"/>
      </rPr>
      <t>1</t>
    </r>
  </si>
  <si>
    <t xml:space="preserve">1 - реорганизовано с 01.04.2025 путем присоединения к ГОАУСОН "Апатитский психоневрологический интернат № 1" </t>
  </si>
  <si>
    <r>
      <t>ГОАУСОН "Кировский комплексный центр социального обслуживания населения"</t>
    </r>
    <r>
      <rPr>
        <b/>
        <vertAlign val="superscript"/>
        <sz val="9"/>
        <color theme="1"/>
        <rFont val="Times New Roman"/>
      </rPr>
      <t>2</t>
    </r>
  </si>
  <si>
    <t>2 - реорганизовано с 01.04.2025 путем присоединения к ГОАУСОН "Апатитский комплексный центр социального обслуживания населения"</t>
  </si>
  <si>
    <r>
      <t>ГОАУСОН "Оленегорский комплексный центр социального обслуживания населения"</t>
    </r>
    <r>
      <rPr>
        <b/>
        <vertAlign val="superscript"/>
        <sz val="9"/>
        <color theme="1"/>
        <rFont val="Times New Roman"/>
      </rPr>
      <t>3</t>
    </r>
  </si>
  <si>
    <t>3 - реорганизованы с 01.04.2025 путем присоединения к ГОАУСОН "Мончегорский комплексный центр социального обслуживания населения"</t>
  </si>
  <si>
    <r>
      <t>ГОАУСОН "Полярнозоринский комплексный центр социального обслуживания населения"</t>
    </r>
    <r>
      <rPr>
        <b/>
        <vertAlign val="superscript"/>
        <sz val="9"/>
        <color theme="1"/>
        <rFont val="Times New Roman"/>
      </rPr>
      <t>4</t>
    </r>
  </si>
  <si>
    <t>4 - реорганизованы с 01.04.2025 путем присоединения к ГОАУСОН "Кандалакшский комплексный центр социального обслуживания населения"</t>
  </si>
  <si>
    <r>
      <t>ГОАУСОН "Кольский комплексный центр социального обслуживания населения"</t>
    </r>
    <r>
      <rPr>
        <b/>
        <vertAlign val="superscript"/>
        <sz val="9"/>
        <color theme="1"/>
        <rFont val="Times New Roman"/>
      </rPr>
      <t>5</t>
    </r>
  </si>
  <si>
    <t>5 - реорганизовано с 01.04.2025 путем присоединения к ГОАУСОН "Мурманский комплексный центр социального обслуживания населения"</t>
  </si>
  <si>
    <r>
      <t>ГОАУСОН Ловозерский комплексный центр социального обслуживания населения"</t>
    </r>
    <r>
      <rPr>
        <b/>
        <vertAlign val="superscript"/>
        <sz val="9"/>
        <color theme="1"/>
        <rFont val="Times New Roman"/>
      </rPr>
      <t>3</t>
    </r>
  </si>
  <si>
    <r>
      <t>ГОАУСОН "Терский комплексный центр социального обслуживания населения"</t>
    </r>
    <r>
      <rPr>
        <b/>
        <vertAlign val="superscript"/>
        <sz val="9"/>
        <color theme="1"/>
        <rFont val="Times New Roman"/>
      </rPr>
      <t>4</t>
    </r>
  </si>
  <si>
    <r>
      <t>ГОБУСОН "Социальный приют для детей и подростков "Берегиня" Кольского района"</t>
    </r>
    <r>
      <rPr>
        <b/>
        <vertAlign val="superscript"/>
        <sz val="9"/>
        <color theme="1"/>
        <rFont val="Times New Roman"/>
      </rPr>
      <t>6</t>
    </r>
  </si>
  <si>
    <t>6 - реорганизовано с 01.04.2025 путем присоединения к ГОБУСОН "Мурманский центр социальной помощи семье и детям"</t>
  </si>
  <si>
    <r>
      <t>ГОКУ "Апатитский межрайонный центр социальной поддержки населения"</t>
    </r>
    <r>
      <rPr>
        <b/>
        <sz val="9"/>
        <color theme="1"/>
        <rFont val="Times New Roman"/>
      </rPr>
      <t xml:space="preserve"> </t>
    </r>
    <r>
      <rPr>
        <b/>
        <vertAlign val="superscript"/>
        <sz val="9"/>
        <color theme="1"/>
        <rFont val="Times New Roman"/>
      </rPr>
      <t>7</t>
    </r>
  </si>
  <si>
    <t>7 - реорганизованы с 01.04.2025 путем присоединения к ГОКУ "Мончегорский межрайонный центр социальной поддержки населения". ГОКУ "Мончегорский межрайонный центр социальной поддержки населения" переименован в ГОКУ "Центр социальной поддержки Мурманской области"</t>
  </si>
  <si>
    <t>87- реорганизованы с 01.04.2025 путем присоединения к ГОКУ "Мончегорский межрайонный центр социальной поддержки населения". ГОКУ "Мончегорский межрайонный центр социальной поддержки населения" переименован в ГОКУ "Центр социальной поддержки Мурманской обл_x0001_</t>
  </si>
  <si>
    <r>
      <t xml:space="preserve">ГОКУ "Мончегорский межрайонный центр социальной поддержки населения" </t>
    </r>
    <r>
      <rPr>
        <b/>
        <vertAlign val="superscript"/>
        <sz val="9"/>
        <color theme="1"/>
        <rFont val="Times New Roman"/>
      </rPr>
      <t>7</t>
    </r>
  </si>
  <si>
    <t>7 - реорганизованы с 01.04.2025 путем присоединения к ГОКУ "Мончегорский межрайонный центр социальной поддержки населения". ГОКУ "Мончегорский межрайонный центр социальной поддержки населения" переименован в ГОКУ "Центр социальной поддержки Мурманской обл</t>
  </si>
  <si>
    <r>
      <t xml:space="preserve">ГОКУ "Центр социальной поддержки населения г.Мурманска" </t>
    </r>
    <r>
      <rPr>
        <b/>
        <vertAlign val="superscript"/>
        <sz val="9"/>
        <color theme="1"/>
        <rFont val="Times New Roman"/>
      </rPr>
      <t>7</t>
    </r>
  </si>
  <si>
    <t>7 - реорганизованы с 01.04.2025 путем присоединения к ГОКУ "Мончегорский межрайонный центр социальной поддержки населения". ГОКУ "Мончегорский межрайонный центр социальной поддержки населения" переименован в ГОКУ "Центр социальной поддержки Мурманской об</t>
  </si>
  <si>
    <r>
      <t>ГОКУ "Кандалакшский межрайонный центр социальной поддержки населения"</t>
    </r>
    <r>
      <rPr>
        <b/>
        <vertAlign val="superscript"/>
        <sz val="9"/>
        <color theme="1"/>
        <rFont val="Times New Roman"/>
      </rPr>
      <t>7</t>
    </r>
  </si>
  <si>
    <r>
      <t xml:space="preserve">ГОКУ "Центр социальной поддержки населения по Кольскому району" </t>
    </r>
    <r>
      <rPr>
        <b/>
        <vertAlign val="superscript"/>
        <sz val="9"/>
        <color theme="1"/>
        <rFont val="Times New Roman"/>
      </rPr>
      <t>7</t>
    </r>
  </si>
  <si>
    <r>
      <t xml:space="preserve">ГОКУ "Центр социальной поддержки населения по Печенгскому району" </t>
    </r>
    <r>
      <rPr>
        <b/>
        <vertAlign val="superscript"/>
        <sz val="9"/>
        <color theme="1"/>
        <rFont val="Times New Roman"/>
      </rPr>
      <t>7</t>
    </r>
  </si>
  <si>
    <r>
      <t>ГОКУ "Североморский межрайонный центр социальной поддержки населения"</t>
    </r>
    <r>
      <rPr>
        <b/>
        <vertAlign val="superscript"/>
        <sz val="9"/>
        <color theme="1"/>
        <rFont val="Times New Roman"/>
      </rPr>
      <t>7</t>
    </r>
  </si>
  <si>
    <r>
      <t>ГОКУ "Снежногорский межрайонный центр социальной поддержки населения"</t>
    </r>
    <r>
      <rPr>
        <b/>
        <vertAlign val="superscript"/>
        <sz val="9"/>
        <color theme="1"/>
        <rFont val="Times New Roman"/>
      </rPr>
      <t>7</t>
    </r>
  </si>
  <si>
    <t>Номер</t>
  </si>
  <si>
    <t>Наименование хозяйствующего субъекта</t>
  </si>
  <si>
    <t>Организационно-правовая форма (МУП, ПАО, ООО и т.д.)</t>
  </si>
  <si>
    <t>МБДОУ "Детский сад № 2"</t>
  </si>
  <si>
    <t>Постановление адм от 03.12.2025 № 1927 "О реорганизации муниципального бюджетного дошкольного образовательного учреждения «Детский сад № 6» в форме присоединения к нему муниципального бюджетного дошкольного образовательного учреждения «Детский сад № 2»" с 02.06.2025</t>
  </si>
  <si>
    <t>МБДОУ "Детский Сад № 5"</t>
  </si>
  <si>
    <t>постановление адм от 03.12.2024 № 1928 "О реорганизации муниципального бюджетного дошкольного образовательного учреждения «Детский сад № 4» в форме присоединения к нему муниципального бюджетного дошкольного образовательного учреждения «Детский сад № 5»" с 02.06.2025</t>
  </si>
  <si>
    <t>МБДОУ "Детский Сад № 9"</t>
  </si>
  <si>
    <t>постановление адм от 03.12.2024 № 1925 "О реорганизации муниципального бюджетного дошкольного образовательного учреждения «Детский сад № 1» в форме присоединения к нему муниципального бюджетного дошкольного образовательного учреждения «Детский сад № 9»" с 02.06.2025</t>
  </si>
  <si>
    <t xml:space="preserve">МБДОУ Детский Сад № 12 </t>
  </si>
  <si>
    <t>постановление адм от 03.12.2024 № 1926 "О реорганизации муниципального бюджетного дошкольного образовательного учреждения «Детский сад № 7» в форме присоединения к нему муниципального бюджетного дошкольного образовательного учреждения «Детский сад № 12»"  с 02.06.2025</t>
  </si>
  <si>
    <t xml:space="preserve">МБДОУ Детский Сад № 27 </t>
  </si>
  <si>
    <t xml:space="preserve">постановление адм от 03.12.24 № 1929 "О реорганизации муниципального бюджетного дошкольного образовательного учреждения «Детский сад № 8» в форме присоединения к нему муниципального бюджетного дошкольного образовательного учреждения «Детский сад № 27» с 02.06.2025
</t>
  </si>
  <si>
    <t>МБОУ "Средняя общеобразовательная школа №1"</t>
  </si>
  <si>
    <t xml:space="preserve">постановление адм от 31.01.25 № 131 "О реорганизации муниципального бюджетного общеобразовательного учреждения 
«Средняя общеобразовательная школа № 3» в форме присоединения к нему 
муниципального бюджетного общеобразовательного учреждения 
«Средняя общеобразовательная школа № 1»" с 01.09.2025
</t>
  </si>
  <si>
    <t>МБУ "Муниципальный методический центр"</t>
  </si>
  <si>
    <t>постановление адм от 03.12.24 № 1930 "О реорганизации муниципального бюджетного учреждения дополнительного образования 
«Дом детского творчества № 2» в форме присоединения к нему муниципального 
бюджетного учреждения «Муниципальный методический центр»
с 02.06.2025</t>
  </si>
  <si>
    <t>МБУ "Дорожно - эксплуатационная служба Печенги"</t>
  </si>
  <si>
    <t>Отдел муниципального имущества Администрации МО г.Заполярный</t>
  </si>
  <si>
    <t>52.21.2 Деятельность вспомогательная,
связанная с автомобильным транспортом</t>
  </si>
  <si>
    <t xml:space="preserve">постановление адм от 03.03.25 № 316 "О реорганизации муниципального бюджетного учреждения «Ремонтно-эксплуатационная     
служба» в форме присоединения к нему муниципального бюджетного учреждения
«Дорожно-эксплуатационная служба Печенги»" с 30.06.2025
</t>
  </si>
  <si>
    <t>МБУ ДО "Детская музыкальная школа № 1 имени А.А.Келаревой"</t>
  </si>
  <si>
    <t>постановление от 09.12.24 № 1970 "О реорганизации муниципального бюджетного учреждения дополнительного образования 
«Детская музыкальная школа № 2» в форме присоединения к нему муниципального бюджетного учреждения дополнительного образования «Детская музыкальная школа № 1 имени А.А. Келаревой» и муниципального бюджетного учреждения дополнительного образования 
«Детская музыкальная школа № 3»" с 02.06.2025</t>
  </si>
  <si>
    <t>МБУ ДО "Детская музыкальная школа"  Печенгского муниципального округа</t>
  </si>
  <si>
    <t>постановление от 09.12.2024 № 1970 "О реорганизации муниципального бюджетного учреждения дополнительного образования 
«Детская музыкальная школа № 2» в форме присоединения к нему муниципального бюджетного учреждения дополнительного образования «Детская музыкальная школа № 1 имени А.А. Келаревой» и муниципального бюджетного учреждения дополнительного образования 
«Детская музыкальная школа № 3»" с 02.06.2025 (смена наименования)</t>
  </si>
  <si>
    <t>МБУ ДО "Детская музыкальная школа № 3"</t>
  </si>
  <si>
    <t>МБУ ДО "Детская художественная школа № 1"</t>
  </si>
  <si>
    <t xml:space="preserve">постановление от 09.12.24 № 1969 "О реорганизации муниципального бюджетного учреждения дополнительного образования 
«Детская художественная школа № 2» в форме присоединения к нему муниципального бюджетного учреждения дополнительного образования «Детская художественная школа № 1»" с 02.06.2025
</t>
  </si>
  <si>
    <t>МБУ ДО "Детская художественная школа" Печенгского муниципального округа</t>
  </si>
  <si>
    <t xml:space="preserve">постановление от 09.12.24 № 1969 "О реорганизации муниципального бюджетного учреждения дополнительного образования 
«Детская художественная школа № 2» в форме присоединения к нему муниципального бюджетного учреждения дополнительного образования «Детская художественная школа № 1»" с 02.06.2025 (смена наименования)
</t>
  </si>
  <si>
    <t>МБУК "Ценкт культуры Печенгского муниципального округа"</t>
  </si>
  <si>
    <t xml:space="preserve">постановление от 09.12.24 № 1972 "О реорганизации муниципального бюджетного учреждения культуры «Дворец культуры «Октябрь»
 в форме присоединения к нему муниципального бюджетного учреждения культуры «Дворец культуры «Восход» и муниципального бюджетного учреждения «Культурно – 
досуговый центр «Платформа»" с 02.06.2025 (смена наименования)
</t>
  </si>
  <si>
    <t>МБУК клубного типа «Дворец культуры «Восход» Печенгского муниципального округа»</t>
  </si>
  <si>
    <t xml:space="preserve">постановление от 09.12.24 № 1972 "О реорганизации муниципального бюджетного учреждения культуры «Дворец культуры «Октябрь»
 в форме присоединения к нему муниципального бюджетного учреждения культуры «Дворец культуры «Восход» и муниципального бюджетного учреждения «Культурно – 
досуговый центр «Платформа»" с 02.06.2025
</t>
  </si>
  <si>
    <t>МБУ "Культурно- досуговый центр "ПЛАТФОРМА"</t>
  </si>
  <si>
    <t>МБУ «Спортивный комплекс «Дельфин» Печенгского муниципального округа Мурманской области</t>
  </si>
  <si>
    <t>постановление от 09.12.2024 № 1971 "О реорганизации муниципального бюджетного учреждения дополнительного образования
 «Детско-юношеская спортивная школа» в форме присоединения к нему муниципального бюджетного учреждения «Спортивный комплекс «Металлург» и муниципального бюджетного учреждения «Спортивный комплекс Дельфин»" с 02.06.2025</t>
  </si>
  <si>
    <t>МБУ «Спортивный комплекс «Металлург» Печенгского муниципального округа Мурманской области</t>
  </si>
  <si>
    <t>МУП "Башмачок" муниципального образования городского Заполярный Печенгского района</t>
  </si>
  <si>
    <t>Ремонт предметов личного потребления и хозяйственно-бытового назначения</t>
  </si>
  <si>
    <t>95.23 Ремонт обуви и прочих изделий из кожи</t>
  </si>
  <si>
    <t>08.11.2024 - реорганизация в форме преобразования в ООО (постановление № 1200 от 26.07.24</t>
  </si>
  <si>
    <t>ООО "Башмачок"</t>
  </si>
  <si>
    <t>Общество с ограниченной ответственностьб</t>
  </si>
  <si>
    <t>Создание юридического лица путем
реорганизации в форме преобразования 08.11.2024</t>
  </si>
  <si>
    <t xml:space="preserve">ГОУП «Сети Никеля» </t>
  </si>
  <si>
    <t>02.04.2025 - Учредитель в лице Министретсва энергетики и ЖКХ Мурманской области</t>
  </si>
  <si>
    <t xml:space="preserve"> с 01.08.25 РСО ГОУП Мурманскводоканал, единственный акционер -Министерство имущественных отношений МО)</t>
  </si>
  <si>
    <t>ООО "Никельская теплоснабжающая организация"</t>
  </si>
  <si>
    <t>35.30 Производство, передача и распределение пара и горячей воды; кондиционирование воздуха</t>
  </si>
  <si>
    <t>Решение о предстоящем исключении юридического лица из ЕГРЮЛ опубликовано в журнале «Вестник государственной регистрации» № 42 от 22.10.2025</t>
  </si>
  <si>
    <t>МКП "ТЕПЛОЖИЛСЕРВИС"</t>
  </si>
  <si>
    <t>Администрация МО с.п. Корзуново Печенгского района "Тепложилсервис"</t>
  </si>
  <si>
    <t>муниципальное казенное предприятие</t>
  </si>
  <si>
    <t>прекращение деятельности: 21.05.2025</t>
  </si>
  <si>
    <t>МБОУ основная общеобразовательная школа № 3 имени Д.К. Булганина г. Полярные Зори</t>
  </si>
  <si>
    <t xml:space="preserve">Реорганизация в форме
присоединения к МБОУ СОШ № 4 с 25.08.2025 </t>
  </si>
  <si>
    <t>МБДОУ н.п. Африканда "Детский сад №2"</t>
  </si>
  <si>
    <t xml:space="preserve">Реорганизация в форме
присоединения к МБОУ ООШ № 1 с 27.06.2025 </t>
  </si>
  <si>
    <t>МАДОУ  детский сад комбинированного вида № 3 г. Полярные Зори</t>
  </si>
  <si>
    <t xml:space="preserve">Реорганизация в форме
присоединения к МБДОУ г. Полярные Зори "Детский сад №5" с 23.05.2025 </t>
  </si>
  <si>
    <t>МБДОУ г. Полярные Зори "Детский сад № 4"</t>
  </si>
  <si>
    <t xml:space="preserve">Реорганизация в форме
присоединения к МБДОУ ДС № 5 с 23.05.2025 </t>
  </si>
  <si>
    <t>МБУК "Дом Культуры н.п. Африканда"</t>
  </si>
  <si>
    <t>реорганизовано 30.05.2025 путем присоединения к МБУК "Городской Дворец культуры г. Полярные Зори"</t>
  </si>
  <si>
    <t>МАУДО СШ "ЭНЕРГИЯ СЕВЕРА"</t>
  </si>
  <si>
    <t xml:space="preserve">до 28.10.2025 наименование хозяйствующего субъектаМАОУ ДОД "Детско-юношеская спортивная школа" г.Полярные Зори </t>
  </si>
  <si>
    <t>МАУ  "Физкультурно-спортивный комплекс" г. Полярные Зори</t>
  </si>
  <si>
    <t>93.19. Деятельность в области спорта прочая</t>
  </si>
  <si>
    <t>реорганизоравно 20.10.2025 путем присоединения к МАУДО СШ "ЭНЕРГИЯ СЕВЕРА"</t>
  </si>
  <si>
    <t>МБУ ДО "Детская школа искусств н.п.Африканда"</t>
  </si>
  <si>
    <t>реорганизовано 30.05.2025 путем присоединения к МБУ ДО ДШИ г. Полярные Зори</t>
  </si>
  <si>
    <t>МБУ "Централизованная бухгалтерия отдела образования г. Полярные Зори"</t>
  </si>
  <si>
    <t>ликвидировано с 03.10.2025.</t>
  </si>
  <si>
    <t>МБУ "Центр обслуживания учреждений культуры г. Полярные Зори"</t>
  </si>
  <si>
    <t>ликвидировано с 09.10.2025</t>
  </si>
  <si>
    <t>МАУДО СШ г. Апатиты Спортивная школа "Олимп"</t>
  </si>
  <si>
    <t>реорганизованно с 01.06.2025, путем присоединения с МАУДО СШ "Юность"</t>
  </si>
  <si>
    <t>МБУ г. Апатиты "Централизованная бухгалтерия Комитета по физической культуре и спорту Администрации г. Апатиты Мурманской области"</t>
  </si>
  <si>
    <t>реорганизованно с 01.04.2025, путем присоединения с МКУ ЦБУ г. Апатиты</t>
  </si>
  <si>
    <t>МБДОУ детский сад № 49 комбинированного вида г.Североморска</t>
  </si>
  <si>
    <t>Реорганизовано</t>
  </si>
  <si>
    <t>МБДОУ детский сад № 41</t>
  </si>
  <si>
    <t>МБУО "Информационно-методический центр"</t>
  </si>
  <si>
    <t>МБДОУ детский сад № 50 комбинированного вида г. Североморска</t>
  </si>
  <si>
    <t>МБДОУ детский сад № 51 ЗАТО г.Североморск</t>
  </si>
  <si>
    <t>МБДОУ детский сад № 15 г.Североморск</t>
  </si>
  <si>
    <t xml:space="preserve">МБДОУ детский сад № 5 </t>
  </si>
  <si>
    <t>МУНИЦИПАЛЬНОЕ АВТОНОМНОЕ ОБЩЕОБРАЗОВАТЕЛЬНОЕ УЧРЕЖДЕНИЕ "СРЕДНЯЯ ОБЩЕОБРАЗОВАТЕЛЬНАЯ ШКОЛА № 8"</t>
  </si>
  <si>
    <t>5107110301</t>
  </si>
  <si>
    <t>2024 год - ДОУ №32, присоединение к школе № 8 с 28.04.2025</t>
  </si>
  <si>
    <t>МУНИЦИПАЛЬНОЕ АВТОНОМНОЕ ДОШКОЛЬНОЕ ОБРАЗОВАТЕЛЬНОЕ УЧРЕЖДЕНИЕ "ДЕТСКИЙ САД № 30 КОМБИНИРОВАННОГО ВИДА"</t>
  </si>
  <si>
    <t>5107110439</t>
  </si>
  <si>
    <t>2024 год - ДОУ № 24, ДОУ №1, присоединение к ДОУ № 30 с 24.03.2025</t>
  </si>
  <si>
    <t>МУНИЦИПАЛЬНОЕ АВТОНОМНОЕ ДОШКОЛЬНОЕ ОБРАЗОВАТЕЛЬНОЕ УЧРЕЖДЕНИЕ "ДЕТСКИЙ САД № 12 КОМБИНИРОВАННОГО ВИДА"</t>
  </si>
  <si>
    <t>5107110527</t>
  </si>
  <si>
    <t>2024 год - ДОУ №27, присоединение к ДОУ № 12 с 01.04.2025</t>
  </si>
  <si>
    <t>МУНИЦИПАЛЬНОЕ АВТОНОМНОЕ ДОШКОЛЬНОЕ ОБРАЗОВАТЕЛЬНОЕ УЧРЕЖДЕНИЕ "ДЕТСКИЙ САД № 25 КОМБИНИРОВАННОГО ВИДА"</t>
  </si>
  <si>
    <t>5107110414</t>
  </si>
  <si>
    <t>2024 год - ДОУ №10, присоединение к ДОУ № 25 с 01.04.2025</t>
  </si>
  <si>
    <t>МУНИЦИПАЛЬНОЕ АВТОНОМНОЕ ДОШКОЛЬНОЕ ОБРАЗОВАТЕЛЬНОЕ УЧРЕЖДЕНИЕ "ДЕТСКИЙ САД № 2 КОМБИНИРОВАННОГО ВИДА"</t>
  </si>
  <si>
    <t>5107110372</t>
  </si>
  <si>
    <t>2024 год - ДОУ №29, присоединение к ДОУ № 2 с 24.03.2025</t>
  </si>
  <si>
    <t>МУНИЦИПАЛЬНОЕ АВТОНОМНОЕ ДОШКОЛЬНОЕ ОБРАЗОВАТЕЛЬНОЕ УЧРЕЖДЕНИЕ "ДЕТСКИЙ САД № 28 КОМБИНИРОВАННОГО ВИДА"</t>
  </si>
  <si>
    <t>5107110446</t>
  </si>
  <si>
    <t>2024 год - ДОУ №18, присоединение к ДОУ № 28 с 26.03.2025</t>
  </si>
  <si>
    <t>МУНИЦИПАЛЬНОЕ БЮДЖЕТНОЕ УЧРЕЖДЕНИЕ ДОПОЛНИТЕЛЬНОГО ОБРАЗОВАНИЯ "ДЕТСКАЯ ШКОЛА ИСКУССТВ"</t>
  </si>
  <si>
    <t>5107110245</t>
  </si>
  <si>
    <t>2024 год - детская музыкальная школа, присоединение к детской школе искусств с 01.07.2025</t>
  </si>
  <si>
    <t>МУНИЦИПАЛЬНОЕ АВТОНОМНОЕ ДОШКОЛЬНОЕ ОБРАЗОВАТЕЛЬНОЕ УЧРЕЖДЕНИЕ "ДЕТСКИЙ САД № 9 КОМБИНИРОВАННОГО ВИДА"</t>
  </si>
  <si>
    <t>5107110534</t>
  </si>
  <si>
    <t>2024 год - ДОУ №20, присоединение к ДОУ № 9 с 25.03.2025</t>
  </si>
  <si>
    <t>МУНИЦИПАЛЬНОЕ БЮДЖЕТНОЕ УЧРЕЖДЕНИЕ КУЛЬТУРЫ "МОНЧЕГОРСКОЕ МУЗЕЙНОЕ ОБЪЕДИНЕНИЕ"</t>
  </si>
  <si>
    <t>5107110615</t>
  </si>
  <si>
    <t>2024 год - музей цветного камня и музей истории, объединение с 04.08.2025</t>
  </si>
  <si>
    <t>МУНИЦИПАЛЬНОЕ АВТОНОМНОЕ ОБЩЕОБРАЗОВАТЕЛЬНОЕ УЧРЕЖДЕНИЕ "ОБЩЕОБРАЗОВАТЕЛЬНАЯ ШКОЛА № 7"</t>
  </si>
  <si>
    <t>5107110291</t>
  </si>
  <si>
    <t>2024 год - ДОУ №7, присоединение к школе № 7 с 28.04.2025</t>
  </si>
  <si>
    <t>МУНИЦИПАЛЬНОЕ АВТОНОМНОЕ ОБЩЕОБРАЗОВАТЕЛЬНОЕ УЧРЕЖДЕНИЕ "СРЕДНЯЯ ОБЩЕОБРАЗОВАТЕЛЬНАЯ ШКОЛА № 5 ИМЕНИ О.И. СЕМЁНОВА-ТЯН-ШАНСКОГО"</t>
  </si>
  <si>
    <t>5107110284</t>
  </si>
  <si>
    <t>2024 год - ДОУ №8, присоединение к школе № 5 с 28.04.2025</t>
  </si>
  <si>
    <t>МУНИЦИПАЛЬНОЕ АВТОНОМНОЕ ОБЩЕОБРАЗОВАТЕЛЬНОЕ УЧРЕЖДЕНИЕ "СРЕДНЯЯ ОБЩЕОБРАЗОВАТЕЛЬНАЯ ШКОЛА № 10 ИМЕНИ ДВАЖДЫ ГЕРОЯ СОВЕТСКОГО СОЮЗА Б.Ф. САФОНОВА"</t>
  </si>
  <si>
    <t>5107110319</t>
  </si>
  <si>
    <t>2024 год - ДОУ №19, присоединение к школе № 10 с 29.04.2025</t>
  </si>
  <si>
    <t>МУНИЦИПАЛЬНОЕ АВТОНОМНОЕ ОБЩЕОБРАЗОВАТЕЛЬНОЕ УЧРЕЖДЕНИЕ "ОБЩЕОБРАЗОВАТЕЛЬНАЯ ШКОЛА № 14"</t>
  </si>
  <si>
    <t>2024 год - ДОУ №5, присоединение к школе № 14 с 28.04.2025</t>
  </si>
  <si>
    <t>ООО "Городское благоустройство"</t>
  </si>
  <si>
    <t>Деятельность по чистке и уборке</t>
  </si>
  <si>
    <t xml:space="preserve">81.29.9 Деятельность по чистке и уборке прочая, не включенная в другие группировки </t>
  </si>
  <si>
    <t>субсидия из бюджета города Мончегорска на увеличение уставного каитала хозяйственному обществу в соответствии с решением Совета депутатов города Мончегорска от 08.08.2025 № 202 и в порядке, утвержденным постановлением администрации города Мончегорска от 13.08.2025 № 1046</t>
  </si>
  <si>
    <t>Комитет имущественных отношений администрации г.Мончегорска</t>
  </si>
  <si>
    <t>с 10.06.2024 акции исключены из реестра муниципального имущества и переданы в государственную собственность Мурманской области</t>
  </si>
  <si>
    <t>с 13.01.2025 акции исключены из реестра муниципального имущества и переданы в государственную собственность Мурманской области</t>
  </si>
  <si>
    <t>МО Ловозерский район</t>
  </si>
  <si>
    <t>Учреждение дополнительного образования Детская школа искусств Ловозеро**</t>
  </si>
  <si>
    <t>Учреждение дополнительного образования Детская школа искусств Ловозеро присоединено к муниципальному бюджетному учреждению дополнительного образования "Детская школа искусств"на основании постановления администрации Ловозерского района от 18.02.2025 № 72-ПГ "О реорганизации Муниципального бюджетного учреждения дополнительного образования "Детская школа искусств" путем присоединения к нему Учреждения дополнительного образования Детская школа искусств Ловозеро"</t>
  </si>
  <si>
    <t>Муниципальное бюджетное  дошкольное образовательное учреждение" Детский сад №1"***</t>
  </si>
  <si>
    <t>Детские сады с. Ловозера присоединены к МБОУ "ЛСОШ" на основании постановления администрации Ловозерского района от 10.02.2025 № 52-ПГ "О реорганизации МБОУ "Ловозерская средняя общеобразовательная школа" в форме присоединения к нему МБДОУ "Детский сад № 1", МБДОУ "Детский сад № 2" села Ловозеро Ловозерского района</t>
  </si>
  <si>
    <t xml:space="preserve">Муниципальное бюджетное  дошкольное образовательное учреждение "Детский сад №2"*** </t>
  </si>
  <si>
    <t>Муниципальное бюджетное  дошкольное образовательное учреждение "Детский сад №3"****</t>
  </si>
  <si>
    <t xml:space="preserve">Детские сады пгт. Ревда присоединены к МБОУ "РСОШ им. В.С. Воронина"на основании постановления администрации Ловозерского района от 23.12.2024 № 969-ПГ "О реорганизации МБОУ "Ревдская средняя общеобразовательная школа им. В.С. </t>
  </si>
  <si>
    <t xml:space="preserve">Муниципальное бюджетное  дошкольное образовательное учреждение "Детский сад №4"***** </t>
  </si>
  <si>
    <t>Детский сад с. Краснощелье присоединен к МБОУ "КСОШ" на основании постановления администрации Ловозерского района от 10.02.2025 № 53-ПГ "О реорганизации МБОУ "Краснощельская средняя общеобразовательная школа им. Героя РФ С.В. Перца" в форме присоединения к нему МБДОУ "Детский сад № 4" села Краснощелье Ловозерского района</t>
  </si>
  <si>
    <t>Муниципальное бюджетное  дошкольное образовательное учреждение "Детский сад №7"****</t>
  </si>
  <si>
    <t>Муниципальное бюджетное  дошкольное образовательное учреждение "Детский сад №8"****</t>
  </si>
  <si>
    <t>Муниципальное бюджетное  дошкольное образовательное учреждение "Детский сад №11"****</t>
  </si>
  <si>
    <t>МО Ловозерский район (МО г.п. Ревда)</t>
  </si>
  <si>
    <t>Муниципальное предприятие "Ловозерский информационный центр" (до 15.07.2024 года) *</t>
  </si>
  <si>
    <t xml:space="preserve">В первом полугодии 2024 года муниципальное предприятие "Ловозерский информационный центр" проходило процедуру реорганизации в соответствии с постановлением администрации Ловозерского района от 29.03.2024 № 383-ПГ "О реорганизации муниципального предприятия  "Ловозерский информационный центр" путем преобразования в муниципальное бюджетное учреждение "Ловозерский информационный центр" (в ред. от 22.05.2024 № 489-ПГ). С 16.07.2024 года осуществляет деятельность как муниципальное бюджетное учреждение "Ловозерский информационный центр". </t>
  </si>
  <si>
    <t>Муниципальное унитарное предприятие "Водоканал-Ревда" муниципального образования городское поселение Ревда Ловозерского района (с мая ГОУП "Водоканал-Ревда") ******</t>
  </si>
  <si>
    <t xml:space="preserve">МУП "Водоконал-Ревда" передан в государственную собственность Мурманской области в мае 2025 года (Распоряжение Правительства Мурманской области от 18.04.2025 № 153-ПП "О приеме в государственную собственность Мурманской области МУП "Водоканал-Ревда" муниципального образования городское поселение Ревда Ловозерского района"; </t>
  </si>
  <si>
    <t>МБУ ЗАТО Александровск "Информационные технологии"</t>
  </si>
  <si>
    <t>62.09 Деятельность, связанная с использованием вычислительной техники и информационных технологий, прочая</t>
  </si>
  <si>
    <t>Прекращение деятельности юридического лица путем реорганизации в форме присоединения, дата прекращения 21.03.2025,в соответствии с постановлением администрации ЗАТО Александровск от 04.12.2024  № 2505</t>
  </si>
  <si>
    <t>МБДОУ "Детский сад № 1 "Семицветик"</t>
  </si>
  <si>
    <t>Завершение реорганизации юридического лица в форме присоединения к нему другого юридического лица (других юридических лиц) 14.05.2025, в соответствии с постановлением администрации ЗАТО Александровск от 27.01.2025 №105</t>
  </si>
  <si>
    <t>МБДОУ "Детский сад № 2" Северяночка "</t>
  </si>
  <si>
    <t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  от 27.01.2025 №107</t>
  </si>
  <si>
    <t>МАДОУ "Детский сад № 3"Умка"</t>
  </si>
  <si>
    <t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от 27.01.2025 №111</t>
  </si>
  <si>
    <t>МАДОУ "Детский сад № 4 "Жемчужинка"</t>
  </si>
  <si>
    <t>Завершение реорганизации юридического лица в форме присоединения к нему другого юридического лица (других
юридических лиц), дата внесения записи в 14.05.2025, в соответствии с постановлением администрации ЗАТО Александровск от 27.01.2025 №106</t>
  </si>
  <si>
    <t>МБДОУ "Детский сад № 7 "Пингвиненок"</t>
  </si>
  <si>
    <t xml:space="preserve">Прекращение юридического лица путем реорганизации в форме присоединения 14.05.2025, в соответствии с  постановлением администрации ЗАТО Александровск от 27.01.2025 №114
</t>
  </si>
  <si>
    <t>МБДОУ "Детский сад № 8 "Якорек"</t>
  </si>
  <si>
    <t>Завершение реорганизации юридического лица в форме присоединения к нему другого юридического лица (других
юридических лиц) 14.05.2025,в соответствии с постановлением администрации ЗАТО Александровск от 27.01.2025 №107</t>
  </si>
  <si>
    <t>МАДОУ "Детский сад № 9 "Березка"</t>
  </si>
  <si>
    <t xml:space="preserve">Завершение реорганизации юридического лица в форме присоединения к нему другого юридического лица (других
юридических лиц) 14.05.2025, в соответствии с постановлением администрации ЗАТО Александровск от 27.01.2025 №114
</t>
  </si>
  <si>
    <t>МБДОУ "Детский сад № 13 "Ромашка"</t>
  </si>
  <si>
    <t xml:space="preserve"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 от 27.01.2025 №106 </t>
  </si>
  <si>
    <t>МБДОУ "Детский сад № 46 "Северяночка"</t>
  </si>
  <si>
    <t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от 21.07.2025 №105</t>
  </si>
  <si>
    <t>МАОУ "Средняя общеобразовательная школа № 1 имени М.А. Погодина"</t>
  </si>
  <si>
    <t>Завершение реорганизации юридического лица в форме присоединения к нему другого юридического лица (других юридических лиц) 14.05.2025, в соответствии с постановлением администрации ЗАТО Александровск от 27.01.2025 №111</t>
  </si>
  <si>
    <t>МАОУ Основная общеобразовательная школа №2</t>
  </si>
  <si>
    <t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от 27.01.2025 № 108</t>
  </si>
  <si>
    <t>МАОУ "Гимназия"</t>
  </si>
  <si>
    <t xml:space="preserve">Завершение реорганизации юридического лица в форме присоединения к нему другого юридического лица (других
юридических лиц) 14.05.2025, в соответствии с постановлением администрации ЗАТО Александровск  от 27.01.2025 №108
</t>
  </si>
  <si>
    <t>МБОУ "Основная общеобразовательная школа № 269"</t>
  </si>
  <si>
    <t xml:space="preserve"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от 27.01.2025 №110  </t>
  </si>
  <si>
    <t>МАОУ "Средняя общеобразовательная школа № 266 Закрытого административно-территориального образования  Александровск"</t>
  </si>
  <si>
    <t xml:space="preserve">Завершение реорганизации юридического лица в форме присоединения к нему другого юридического лица (других
юридических лиц) 14.05.2025, в соответствии с постановлением с постановлением администрации рации ЗАТО Александровск от  27.01.2025 №110 
</t>
  </si>
  <si>
    <t>МБОУ "Средняя общеобразовательная школа № 276"</t>
  </si>
  <si>
    <t xml:space="preserve">85.13 Образование основное общее
</t>
  </si>
  <si>
    <t xml:space="preserve">Завершение реорганизации юридического лица в форме присоединения к нему другого юридического лица (других
юридических лиц) 14.05.2025, в соответствии с постановлением от 27.01.2025 №109 
</t>
  </si>
  <si>
    <t>МАОУ "Средняя общеобразовательная школа № 279 имени героя Советского Союза контр-адмирала Лунина Николая Александровича"</t>
  </si>
  <si>
    <t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от 27.01.2025 №109</t>
  </si>
  <si>
    <t>МАУ ДО "Центр дополнительного образования"</t>
  </si>
  <si>
    <t xml:space="preserve">Прекращение деятельности юридического лица путем реорганизации в форме присоединения, дата прекращения 14.05.2025,в соответствии с постановлением администрации ЗАТО Александровск от 27.01.2025 №113
</t>
  </si>
  <si>
    <t>МАУ ДО "Детско-юношеская спортивная школа им. дважды Героя Советского Союза В.Н. Леонова"</t>
  </si>
  <si>
    <t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от 27.01.2025 №112</t>
  </si>
  <si>
    <t>МБУ ДО "Дом детского творчества имени Героя Российской Федерации Сергея Анатольевича Преминина"</t>
  </si>
  <si>
    <t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от 27.01.2025 № 113</t>
  </si>
  <si>
    <t>МБУ ДО "Детско-юношеская спортивная школа"</t>
  </si>
  <si>
    <t xml:space="preserve">Прекращение деятельности юридического лица путем реорганизации в форме присоединения, дата прекращения 14.05.2025, в соответствии с постановлением администрации ЗАТО Александровск от 27.01.2025 №112
</t>
  </si>
  <si>
    <t>МБУ ДО "Дом детского творчества "Дриада"</t>
  </si>
  <si>
    <t>Завершение реорганизации юридического лица в форме присоединения к нему другого юридического лица (других
юридических лиц) 14.05.2025, в соответствии с постановлением администрации ЗАТО Александровск от 27.01.2025 №113</t>
  </si>
  <si>
    <t>МАУ ДО  "Центр технического творчества и профессионального обучения"</t>
  </si>
  <si>
    <t>Прекращение деятельности юридического лица путем реорганизации в форме присоединения, дата прекращения 14.05.2025,в соответствии с постановлением администрации ЗАТО Александровск от 27.01.2025 №113</t>
  </si>
  <si>
    <t>МБУ ДО "Детско-юношеская спортивная школа"                                   г. Снежногорск</t>
  </si>
  <si>
    <t xml:space="preserve">Завершение реорганизации юридического лица в форме присоединения к нему другого юридического лица (других
юридических лиц) 14.05.2025, в соответствии с постановлением администрации ЗАТО Александровск от 27.01.2025 №112
</t>
  </si>
  <si>
    <t xml:space="preserve">МАУ ДО  "Детская школа искусств г. Полярный" ЗАТО Александровск Мурманской области                  </t>
  </si>
  <si>
    <t xml:space="preserve">Завершение реорганизации юридического лица в форме присоединения к нему другого юридического лица (других юридических лиц)  10.07.2025,в соответствии с постановлением администрации ЗАТО Александровск от 31.03.2025 №640
</t>
  </si>
  <si>
    <t xml:space="preserve">МАУ ДО "Детская школа искусств г.Гаджиево" ЗАТО Александровск  </t>
  </si>
  <si>
    <t xml:space="preserve">Прекращение юридического лица путем  реорганизации в форме присоединения 10.07.2025, в соответствии с постановлением администрации ЗАТО Александровск от 31.03.2025 №640
</t>
  </si>
  <si>
    <t xml:space="preserve">МАУ ДО "Детская школа искусств г.Снежногорск" ЗАТО Александровск  Мурманской области          </t>
  </si>
  <si>
    <t xml:space="preserve">Прекращение юридического лица путем  реорганизации в форме присоединения 10.07.2025, в  соответствии с постановлением администрации ЗАТО Александровск от 31.03.2025 №640
</t>
  </si>
  <si>
    <t>Муниципальное автономное
учреждение дополнительного
образования                             "Детская школа
искусств ЗАТО Александровск
Мурманской области"</t>
  </si>
  <si>
    <t>Завершение реорганизации юридического  лица в форме присоединения к нему другого юридического лица (других юридических лиц) 10.07.2025, в  соответствии с постановлением администрации ЗАТО Александровск от 31.03.2025 №640</t>
  </si>
  <si>
    <t>МАУК ЗАТО Александровск Мурманской области "Централизованная клубная система г. Полярного"</t>
  </si>
  <si>
    <t xml:space="preserve">Прекращение деятельности юридического лица путем реорганизации в форме  присоединения, дата прекращения 21.03.2025, в соответствии с постановлением администрации ЗАТО Александровск от 29.11.2024 №2422
</t>
  </si>
  <si>
    <t>МАУК ЗАТО Александровск Мурманской области Центр творчества и досуга г.Гаджиево</t>
  </si>
  <si>
    <t>Завершение реорганизации юридического лица в форме присоединения к нему другого юридического лица (других юридических лиц) 21.03.2025., в соответствии с постановлением администрации ЗАТО Александровск от 29.11.2024 №2422</t>
  </si>
  <si>
    <t>МАУК ЗАТО Александровск Мурманской области "Городской Дворец культуры "Современник"</t>
  </si>
  <si>
    <t>Прекращение деятельности юридического лица путем реорганизации в форме присоединения, дата прекращения 21.03.2025, в соответствии с постановлением администрации ЗАТО Александровск от 29.11.2024 №2422</t>
  </si>
  <si>
    <t>Муниципальное автономное
учреждение  культуры "Центр
культурного развития
"Прометей" ЗАТО Александровск
Мурманской области"</t>
  </si>
  <si>
    <t xml:space="preserve">90.04.3 Деятельность учреждений клубного
типа: клубов, дворцов и домов культуры,
домов народного творчества
</t>
  </si>
  <si>
    <t>Завершение реорганизации юридического лица в форме присоединения к нему другого юридического лица (других юридических лиц) 21.03.2025,  в соответствии с постановлением администрации ЗАТО Александровск от 29.11.2024 №2422</t>
  </si>
  <si>
    <t>МУП "Коммунальные службы" город Полярный ЗАТО Александровск Мурманской области</t>
  </si>
  <si>
    <t>Прекращение деятельности юридического лица путем реорганизации в форме преобразования, дата прекращения 21.11.2024</t>
  </si>
  <si>
    <t>Муниципальное казенное
учреждение "Служба
муниципального имущества
ЗАТО Александровск"</t>
  </si>
  <si>
    <t xml:space="preserve">68.32.2 Управление эксплуатацией
нежилого фонда за вознаграждение или на
договорной основе
</t>
  </si>
  <si>
    <t>Находится в стадии ликвидации с 13.12.2022</t>
  </si>
  <si>
    <t>МАДОУ № 9</t>
  </si>
  <si>
    <t xml:space="preserve"> (18.03.2025 реорганизовано путем присоединения к МБДОУ № 6)</t>
  </si>
  <si>
    <t>МБДОУ № 12</t>
  </si>
  <si>
    <t xml:space="preserve"> (17.03.2025 реорганизовано путем присоединения к МБДОУ № 15)</t>
  </si>
  <si>
    <t>МАДОУ № 13</t>
  </si>
  <si>
    <t xml:space="preserve"> (18.03.2025 реорганизовано путем присоединения к МБДОУ № 2)</t>
  </si>
  <si>
    <t xml:space="preserve">ЦБ образования города Оленегорска </t>
  </si>
  <si>
    <t>(22.09.2025 реорганизовано путем присоединения к МКУ ЦБУ г.Оленегорска)</t>
  </si>
  <si>
    <t>МБУ ДО "Детская художественная школа"</t>
  </si>
  <si>
    <t xml:space="preserve"> (19.06.2025 г. реорганизована путем присоединения к МБУ ДО "Детская школа искусств")</t>
  </si>
  <si>
    <t>МУП "Шарм" муниципального округа город Оленегорск с подведомственной территорией Мурманской области</t>
  </si>
  <si>
    <t>5108100063 </t>
  </si>
  <si>
    <t xml:space="preserve">96.02 Предоставление услуг парикмахерскими и салонами красоты </t>
  </si>
  <si>
    <t>организация ликвидирована</t>
  </si>
  <si>
    <t xml:space="preserve">МБДОУ детский сад №5 </t>
  </si>
  <si>
    <t>(в 2025 году учреждение реорганизовано путём присоединения к МБОУ СОШ №4)</t>
  </si>
  <si>
    <t>МБДОУ детский сад №3</t>
  </si>
  <si>
    <t xml:space="preserve"> (в 2025 году учреждение реорганизовано путём присоединения к МБОУ СОШ №4)</t>
  </si>
  <si>
    <t>МАУ Центр по физической культуре, спорту и туризму</t>
  </si>
  <si>
    <t xml:space="preserve"> (в 2025 году учреждение реорганизовано путём присоединения к МАУ ДО ЦДТ)</t>
  </si>
  <si>
    <t>Государственное областное казенное учреждение по управлению автомобильными дорогами Мурманской области</t>
  </si>
  <si>
    <t>ОКОПФ  – 75204 Государственное казенное учреждение</t>
  </si>
  <si>
    <t>Министерство транспорта и дорожного хозяйства Мурманской области</t>
  </si>
  <si>
    <t>ГОБУ "Имущественная казна Мурманской области"</t>
  </si>
  <si>
    <t>ГОКУ "Центр технической инвентаризации"</t>
  </si>
  <si>
    <t>68.32 Управление недвижимым
имуществом за вознаграждение или на
договорной основе</t>
  </si>
  <si>
    <t>Министерство имущественных отношений Мурманской области</t>
  </si>
  <si>
    <t>ГОБУ "Автобаза Правительства Мурманской области"</t>
  </si>
  <si>
    <t>ГОБУ "Управление по обеспечению деятельности Правительства Мурманской области"</t>
  </si>
  <si>
    <t>ГОКУ "Представительство Правительства Мурманской области"</t>
  </si>
  <si>
    <t>не предоставлена информация</t>
  </si>
  <si>
    <r>
      <t>ГОБУ "Центр занятости населения Мурманской области"</t>
    </r>
    <r>
      <rPr>
        <b/>
        <vertAlign val="superscript"/>
        <sz val="9"/>
        <color theme="1"/>
        <rFont val="Times New Roman"/>
        <family val="1"/>
        <charset val="204"/>
      </rPr>
      <t>8</t>
    </r>
  </si>
  <si>
    <t>49.39.39 Перевозки пассажиров сухопутным транспортом прочие, не включенные в другие группировки</t>
  </si>
  <si>
    <t>Аппарат Правительства Мурманской области (министерство)</t>
  </si>
  <si>
    <t xml:space="preserve"> 84.11 Деятельность органов государственного управления и местного самоуправления по вопросам общего характера</t>
  </si>
  <si>
    <t>ГОУЗ "Мурманская областная детская клиническая больница"</t>
  </si>
  <si>
    <t>ГОБУЗ "Мурманская городская детская поликлиника №1"</t>
  </si>
  <si>
    <t>ГОБУЗ "Мурманская городская детская поликлиника № 4"</t>
  </si>
  <si>
    <t>ГОБУЗ "Мурманская городская детская поликлиника № 5"</t>
  </si>
  <si>
    <t>ГОБУЗ "Областной специализированный дом ребенка для детей с органическим поражением центральной нервной системы с нарушением психики"</t>
  </si>
  <si>
    <t>ГОБУЗ "Мурманский областной Дом Ребенка, специализированный для детей с органическим поражением центральной нервной системы с нарушением психики"</t>
  </si>
  <si>
    <t xml:space="preserve">ГОБУЗ "Мурманская областная клиническая больница имени П.А. Баяндина" </t>
  </si>
  <si>
    <t>ГОБУЗ  "Центральная районная больница ЗАТО г. Североморск"</t>
  </si>
  <si>
    <t>ГОАУЗ "Мончегорская центральная районная больница"</t>
  </si>
  <si>
    <t>ГОБУЗ "Оленегорская центральная городская больница"</t>
  </si>
  <si>
    <t>ГОБУЗ "Ловозерская центральная районная больница"</t>
  </si>
  <si>
    <t>ГОБУЗ "Апатитско-Кировская центральная городская больница"</t>
  </si>
  <si>
    <t>ГОБУЗ "Мурманский областной клинический многопрофильный центр"</t>
  </si>
  <si>
    <t>ГОБУЗ "Мурманский областной наркологический диспансер"</t>
  </si>
  <si>
    <t>ГОБУЗ "Мурманский областной онкологический диспансер"</t>
  </si>
  <si>
    <t>ГОБУЗ "Мурманская областная психиатрическая больница"</t>
  </si>
  <si>
    <t>ГОБУЗ "Мурманский областной психоневрологический диспансер"</t>
  </si>
  <si>
    <t xml:space="preserve">ГОБУЗ "Мурманский областной противотуберкулезный диспансер" </t>
  </si>
  <si>
    <t>ГОАУЗ "Мурманская областная стоматологическая Поликлиника"</t>
  </si>
  <si>
    <t>ГОАУЗ "Апатитская стоматологическая поликлиника"</t>
  </si>
  <si>
    <t xml:space="preserve">ГОАУЗ "Мурманская областная межрайонная стоматологическая
поликлиника" </t>
  </si>
  <si>
    <t>ГОАУЗ "Мурманский областной Центр специализированных видов медицинской помощи"</t>
  </si>
  <si>
    <t>ГОБУЗ "Мурманская городская поликлиника № 1"</t>
  </si>
  <si>
    <t>ГОБУЗ "Мурманская городская поликлиника № 2"</t>
  </si>
  <si>
    <t xml:space="preserve">ГОАУЗ "Мурманский областной центр лечебной физкультуры и спортивной медицины" </t>
  </si>
  <si>
    <t>ГОБУЗ "Областное Мурманское бюро судебно-медицинской экспертизы"</t>
  </si>
  <si>
    <t>ГОБУЗ "Мурманская областная станция скорой медицинской помощи"</t>
  </si>
  <si>
    <t>Муниципальное бюджетное учреждение молодежной политики "Молодежный культурно-досуговый центр" Кольского района</t>
  </si>
  <si>
    <t>МУ ДО  "Центр внешкольной работы"</t>
  </si>
  <si>
    <t>МАУ образования "Комбинат школьного питания"</t>
  </si>
  <si>
    <t>МУ  "Контора хозяйственного обслуживания"</t>
  </si>
  <si>
    <t>МУ  "Информационно-методический центр"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</si>
</sst>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-;\-* #,##0.00_-;_-* &quot;-&quot;??_-;_-@_-"/>
    <numFmt numFmtId="165" formatCode="0.000%"/>
    <numFmt numFmtId="166" formatCode="#,##0.00\ _₽"/>
    <numFmt numFmtId="167" formatCode="#,##0.0"/>
    <numFmt numFmtId="168" formatCode="#\ ##0.00"/>
    <numFmt numFmtId="169" formatCode="0;[Red]0"/>
  </numFmts>
  <fonts count="23" x14ac:knownFonts="1">
    <font>
      <sz val="11"/>
      <color theme="1"/>
      <name val="Calibri"/>
      <scheme val="minor"/>
    </font>
    <font>
      <sz val="11"/>
      <name val="Calibri"/>
    </font>
    <font>
      <sz val="12"/>
      <name val="Times New Roman"/>
    </font>
    <font>
      <u/>
      <sz val="11"/>
      <color theme="10"/>
      <name val="Calibri"/>
      <scheme val="minor"/>
    </font>
    <font>
      <sz val="8"/>
      <name val="Arial"/>
    </font>
    <font>
      <sz val="9"/>
      <name val="Times New Roman"/>
    </font>
    <font>
      <sz val="9"/>
      <color indexed="2"/>
      <name val="Times New Roman"/>
    </font>
    <font>
      <sz val="9"/>
      <color theme="1"/>
      <name val="Times New Roman"/>
    </font>
    <font>
      <b/>
      <sz val="9"/>
      <color theme="1"/>
      <name val="Times New Roman"/>
    </font>
    <font>
      <sz val="9"/>
      <name val="Calibri"/>
      <scheme val="minor"/>
    </font>
    <font>
      <sz val="9"/>
      <color theme="4"/>
      <name val="Times New Roman"/>
    </font>
    <font>
      <sz val="9"/>
      <color theme="3"/>
      <name val="Times New Roman"/>
    </font>
    <font>
      <sz val="10"/>
      <name val="Times New Roman"/>
    </font>
    <font>
      <sz val="11"/>
      <color theme="1"/>
      <name val="Calibri"/>
      <scheme val="minor"/>
    </font>
    <font>
      <b/>
      <vertAlign val="superscript"/>
      <sz val="9"/>
      <color theme="1"/>
      <name val="Times New Roman"/>
    </font>
    <font>
      <u/>
      <sz val="9"/>
      <color theme="1"/>
      <name val="Times New Roman"/>
    </font>
    <font>
      <b/>
      <sz val="9"/>
      <name val="Tahoma"/>
    </font>
    <font>
      <sz val="9"/>
      <name val="Tahoma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2"/>
      <name val="Times New Roman"/>
      <family val="1"/>
      <charset val="204"/>
    </font>
    <font>
      <b/>
      <vertAlign val="superscript"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5"/>
        <bgColor theme="0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2" fillId="0" borderId="1">
      <alignment horizontal="left" vertical="top" wrapText="1"/>
    </xf>
    <xf numFmtId="0" fontId="3" fillId="0" borderId="0" applyNumberFormat="0" applyFill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9" fontId="13" fillId="0" borderId="0" applyFont="0" applyFill="0" applyBorder="0" applyProtection="0"/>
    <xf numFmtId="164" fontId="13" fillId="0" borderId="0" applyFont="0" applyFill="0" applyBorder="0" applyProtection="0"/>
    <xf numFmtId="43" fontId="13" fillId="0" borderId="0" applyFont="0" applyFill="0" applyBorder="0" applyProtection="0"/>
    <xf numFmtId="43" fontId="13" fillId="0" borderId="0" applyFont="0" applyFill="0" applyBorder="0" applyProtection="0"/>
    <xf numFmtId="164" fontId="13" fillId="0" borderId="0" applyFont="0" applyFill="0" applyBorder="0" applyProtection="0"/>
  </cellStyleXfs>
  <cellXfs count="157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9" fontId="7" fillId="3" borderId="2" xfId="0" applyNumberFormat="1" applyFont="1" applyFill="1" applyBorder="1" applyAlignment="1">
      <alignment horizontal="center" vertical="center" wrapText="1"/>
    </xf>
    <xf numFmtId="165" fontId="7" fillId="3" borderId="2" xfId="11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9" fontId="7" fillId="3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166" fontId="7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" fontId="7" fillId="0" borderId="2" xfId="12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67" fontId="7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64" fontId="7" fillId="3" borderId="2" xfId="12" applyNumberFormat="1" applyFont="1" applyFill="1" applyBorder="1" applyAlignment="1">
      <alignment horizontal="center" vertical="center" wrapText="1"/>
    </xf>
    <xf numFmtId="4" fontId="7" fillId="0" borderId="2" xfId="10" applyNumberFormat="1" applyFont="1" applyBorder="1" applyAlignment="1">
      <alignment horizontal="center" vertical="center" wrapText="1"/>
    </xf>
    <xf numFmtId="9" fontId="7" fillId="3" borderId="0" xfId="0" applyNumberFormat="1" applyFont="1" applyFill="1" applyAlignment="1">
      <alignment horizontal="center" vertical="center" wrapText="1"/>
    </xf>
    <xf numFmtId="4" fontId="7" fillId="0" borderId="2" xfId="9" applyNumberFormat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6" fontId="7" fillId="0" borderId="2" xfId="9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6" fontId="7" fillId="0" borderId="2" xfId="0" applyNumberFormat="1" applyFont="1" applyBorder="1" applyAlignment="1" applyProtection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horizontal="center" vertical="center" wrapText="1"/>
    </xf>
    <xf numFmtId="4" fontId="7" fillId="3" borderId="2" xfId="12" applyNumberFormat="1" applyFont="1" applyFill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 wrapText="1"/>
    </xf>
    <xf numFmtId="168" fontId="7" fillId="3" borderId="2" xfId="0" applyNumberFormat="1" applyFont="1" applyFill="1" applyBorder="1" applyAlignment="1">
      <alignment horizontal="center" vertical="center" wrapText="1"/>
    </xf>
    <xf numFmtId="4" fontId="7" fillId="3" borderId="2" xfId="0" quotePrefix="1" applyNumberFormat="1" applyFont="1" applyFill="1" applyBorder="1" applyAlignment="1">
      <alignment horizontal="center" vertical="center" wrapText="1"/>
    </xf>
    <xf numFmtId="168" fontId="7" fillId="3" borderId="2" xfId="0" applyNumberFormat="1" applyFont="1" applyFill="1" applyBorder="1" applyAlignment="1">
      <alignment horizontal="center" vertical="center"/>
    </xf>
    <xf numFmtId="4" fontId="7" fillId="3" borderId="2" xfId="9" applyNumberFormat="1" applyFont="1" applyFill="1" applyBorder="1" applyAlignment="1">
      <alignment horizontal="center" vertical="center" wrapText="1"/>
    </xf>
    <xf numFmtId="164" fontId="7" fillId="0" borderId="2" xfId="12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 wrapText="1"/>
    </xf>
    <xf numFmtId="166" fontId="7" fillId="3" borderId="6" xfId="0" applyNumberFormat="1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43" fontId="7" fillId="3" borderId="0" xfId="13" applyNumberFormat="1" applyFont="1" applyFill="1" applyAlignment="1">
      <alignment horizontal="center" vertical="center" wrapText="1"/>
    </xf>
    <xf numFmtId="1" fontId="7" fillId="3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3" fontId="7" fillId="0" borderId="2" xfId="0" applyNumberFormat="1" applyFont="1" applyBorder="1" applyAlignment="1">
      <alignment horizontal="center" vertical="center"/>
    </xf>
    <xf numFmtId="4" fontId="7" fillId="3" borderId="2" xfId="8" applyNumberFormat="1" applyFont="1" applyFill="1" applyBorder="1" applyAlignment="1">
      <alignment horizontal="center" vertical="center" wrapText="1"/>
    </xf>
    <xf numFmtId="169" fontId="7" fillId="3" borderId="2" xfId="0" applyNumberFormat="1" applyFont="1" applyFill="1" applyBorder="1" applyAlignment="1">
      <alignment horizontal="center" vertical="center" wrapText="1"/>
    </xf>
    <xf numFmtId="9" fontId="7" fillId="3" borderId="2" xfId="1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9" fontId="5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3" fontId="7" fillId="0" borderId="2" xfId="13" applyNumberFormat="1" applyFont="1" applyBorder="1" applyAlignment="1">
      <alignment horizontal="center" vertical="center" wrapText="1"/>
    </xf>
    <xf numFmtId="165" fontId="5" fillId="0" borderId="2" xfId="11" applyNumberFormat="1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65" fontId="18" fillId="8" borderId="2" xfId="11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9" fontId="18" fillId="3" borderId="2" xfId="0" applyNumberFormat="1" applyFont="1" applyFill="1" applyBorder="1" applyAlignment="1">
      <alignment horizontal="center" vertical="center" wrapText="1"/>
    </xf>
    <xf numFmtId="4" fontId="18" fillId="0" borderId="2" xfId="12" applyNumberFormat="1" applyFont="1" applyBorder="1" applyAlignment="1" applyProtection="1">
      <alignment horizontal="center" vertical="center" wrapText="1"/>
    </xf>
    <xf numFmtId="165" fontId="18" fillId="3" borderId="2" xfId="11" applyNumberFormat="1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9" fontId="18" fillId="3" borderId="2" xfId="0" applyNumberFormat="1" applyFont="1" applyFill="1" applyBorder="1" applyAlignment="1">
      <alignment horizontal="center" vertical="center"/>
    </xf>
    <xf numFmtId="4" fontId="18" fillId="3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3" borderId="2" xfId="6" applyFont="1" applyFill="1" applyBorder="1" applyAlignment="1">
      <alignment horizontal="center" vertical="center"/>
    </xf>
    <xf numFmtId="43" fontId="18" fillId="3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 wrapText="1"/>
    </xf>
    <xf numFmtId="166" fontId="18" fillId="3" borderId="2" xfId="0" applyNumberFormat="1" applyFont="1" applyFill="1" applyBorder="1" applyAlignment="1">
      <alignment horizontal="center" vertical="center"/>
    </xf>
    <xf numFmtId="4" fontId="18" fillId="0" borderId="2" xfId="4" applyNumberFormat="1" applyFont="1" applyBorder="1" applyAlignment="1">
      <alignment horizontal="center" vertical="center"/>
    </xf>
    <xf numFmtId="4" fontId="18" fillId="0" borderId="2" xfId="4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1" fontId="18" fillId="0" borderId="2" xfId="4" applyNumberFormat="1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 wrapText="1"/>
    </xf>
    <xf numFmtId="165" fontId="18" fillId="0" borderId="2" xfId="11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" fontId="18" fillId="0" borderId="2" xfId="12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167" fontId="18" fillId="3" borderId="2" xfId="0" applyNumberFormat="1" applyFont="1" applyFill="1" applyBorder="1" applyAlignment="1">
      <alignment horizontal="center" vertical="center" wrapText="1"/>
    </xf>
    <xf numFmtId="43" fontId="18" fillId="3" borderId="2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164" fontId="18" fillId="3" borderId="2" xfId="12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165" fontId="18" fillId="5" borderId="2" xfId="11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 shrinkToFit="1"/>
    </xf>
    <xf numFmtId="164" fontId="18" fillId="0" borderId="2" xfId="12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8" borderId="2" xfId="1" applyFont="1" applyFill="1" applyBorder="1" applyAlignment="1">
      <alignment horizontal="center" vertical="center" wrapText="1"/>
    </xf>
    <xf numFmtId="49" fontId="18" fillId="8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16">
    <cellStyle name="Excel Built-in Normal" xfId="1"/>
    <cellStyle name="xl35" xfId="2"/>
    <cellStyle name="Гиперссылка" xfId="3" builtinId="8"/>
    <cellStyle name="Обычный" xfId="0" builtinId="0"/>
    <cellStyle name="Обычный 2" xfId="4"/>
    <cellStyle name="Обычный 2 2 2" xfId="5"/>
    <cellStyle name="Обычный 3" xfId="6"/>
    <cellStyle name="Обычный 4" xfId="7"/>
    <cellStyle name="Обычный 5" xfId="8"/>
    <cellStyle name="Обычный_Лист1" xfId="9"/>
    <cellStyle name="Обычный_Лист2" xfId="10"/>
    <cellStyle name="Процентный" xfId="11" builtinId="5"/>
    <cellStyle name="Финансовый" xfId="12" builtinId="3"/>
    <cellStyle name="Финансовый 2" xfId="13"/>
    <cellStyle name="Финансовый 2 2" xfId="14"/>
    <cellStyle name="Финансовый 3" xfId="15"/>
  </cellStyles>
  <dxfs count="1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C2CCA36-B6FC-B550-EB40-4A6243F8C942}"/>
  <person displayName="Пикина Надежда Анатольевна" id="{2D3C9262-6B21-0D8F-DD71-F0D50CF4501C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9" personId="{0C2CCA36-B6FC-B550-EB40-4A6243F8C942}" id="{002A00E9-00FD-43CB-A80A-001C00D70052}" done="0">
    <text xml:space="preserve">до 01.09.2022 МКУ "УМТО", с 01.09.2022 вошла МКУ "ЦБ Администр.г.Апатиты"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" personId="{2D3C9262-6B21-0D8F-DD71-F0D50CF4501C}" id="{00210098-0006-4217-99C5-0017002C000F}" done="0">
    <text xml:space="preserve">Постановление адм от 03.12.2025 № 1927 "О реорганизации муниципального бюджетного дошкольного образовательного учреждения «Детский сад № 6» в форме присоединения к нему муниципального бюджетного дошкольного образовательного учреждения «Детский сад № 2»" с 02.06.2025
</text>
  </threadedComment>
  <threadedComment ref="C11" personId="{2D3C9262-6B21-0D8F-DD71-F0D50CF4501C}" id="{0008003A-0013-472A-921E-00F800090066}" done="0">
    <text xml:space="preserve">постановление от 09.12.2024 № 1970 "О реорганизации муниципального бюджетного учреждения дополнительного образования 
«Детская музыкальная школа № 2» в форме присоединения к нему муниципального бюджетного учреждения дополнительного образования «Детская музыкальная школа № 1 имени А.А. Келаревой» и муниципального бюджетного учреждения дополнительного образования 
«Детская музыкальная школа № 3»" с 02.06.2025 (смена наименования)
</text>
  </threadedComment>
  <threadedComment ref="C12" personId="{2D3C9262-6B21-0D8F-DD71-F0D50CF4501C}" id="{00720077-0013-4A1F-9844-009100950021}" done="0">
    <text xml:space="preserve">постановление от 09.12.24 № 1970 "О реорганизации муниципального бюджетного учреждения дополнительного образования 
«Детская музыкальная школа № 2» в форме присоединения к нему муниципального бюджетного учреждения дополнительного образования «Детская музыкальная школа № 1 имени А.А. Келаревой» и муниципального бюджетного учреждения дополнительного образования 
«Детская музыкальная школа № 3»" с 02.06.2025
</text>
  </threadedComment>
  <threadedComment ref="C13" personId="{2D3C9262-6B21-0D8F-DD71-F0D50CF4501C}" id="{00A000DF-00AA-4891-AC83-00C1009300EA}" done="0">
    <text xml:space="preserve">постановление от 09.12.24 № 1969 "О реорганизации муниципального бюджетного учреждения дополнительного образования 
«Детская художественная школа № 2» в форме присоединения к нему муниципального бюджетного учреждения дополнительного образования «Детская художественная школа № 1»" с 02.06.2025
</text>
  </threadedComment>
  <threadedComment ref="C14" personId="{2D3C9262-6B21-0D8F-DD71-F0D50CF4501C}" id="{0063000F-00A5-44FD-959B-000D00F700D6}" done="0">
    <text xml:space="preserve">постановление от 09.12.24 № 1969 "О реорганизации муниципального бюджетного учреждения дополнительного образования 
«Детская художественная школа № 2» в форме присоединения к нему муниципального бюджетного учреждения дополнительного образования «Детская художественная школа № 1»" с 02.06.2025 (смена наименования)
</text>
  </threadedComment>
  <threadedComment ref="C15" personId="{2D3C9262-6B21-0D8F-DD71-F0D50CF4501C}" id="{003C00E1-00C3-461B-BA97-0089000700AE}" done="0">
    <text xml:space="preserve">постановление от 09.12.24 № 1972 "О реорганизации муниципального бюджетного учреждения культуры «Дворец культуры «Октябрь»
 в форме присоединения к нему муниципального бюджетного учреждения культуры «Дворец культуры «Восход» и муниципального бюджетного учреждения «Культурно – 
досуговый центр «Платформа»" с 02.06.2025 (смена наименования)
</text>
  </threadedComment>
  <threadedComment ref="C16" personId="{2D3C9262-6B21-0D8F-DD71-F0D50CF4501C}" id="{006F00EA-00AE-4985-B251-003600720059}" done="0">
    <text xml:space="preserve">постановление от 09.12.24 № 1972 "О реорганизации муниципального бюджетного учреждения культуры «Дворец культуры «Октябрь»
 в форме присоединения к нему муниципального бюджетного учреждения культуры «Дворец культуры «Восход» и муниципального бюджетного учреждения «Культурно – 
досуговый центр «Платформа»" с 02.06.2025
</text>
  </threadedComment>
  <threadedComment ref="C17" personId="{2D3C9262-6B21-0D8F-DD71-F0D50CF4501C}" id="{002C0072-0004-4B56-AC20-002400AB0041}" done="0">
    <text xml:space="preserve">постановление от 09.12.24 № 1972 "О реорганизации муниципального бюджетного учреждения культуры «Дворец культуры «Октябрь»
 в форме присоединения к нему муниципального бюджетного учреждения культуры «Дворец культуры «Восход» и муниципального бюджетного учреждения «Культурно – 
досуговый центр «Платформа»" с 02.06.2025
</text>
  </threadedComment>
  <threadedComment ref="C18" personId="{2D3C9262-6B21-0D8F-DD71-F0D50CF4501C}" id="{00D3005B-0029-4225-A63E-001A007F00FB}" done="0">
    <text xml:space="preserve">
</text>
  </threadedComment>
  <threadedComment ref="C19" personId="{2D3C9262-6B21-0D8F-DD71-F0D50CF4501C}" id="{00000087-008D-4FA7-A5C4-00AC00E40030}" done="0">
    <text xml:space="preserve">постановление от 09.12.2024 № 1971 "О реорганизации муниципального бюджетного учреждения дополнительного образования
 «Детско-юношеская спортивная школа» в форме присоединения к нему муниципального бюджетного учреждения «Спортивный комплекс «Металлург» и муниципального бюджетного учреждения «Спортивный комплекс Дельфин»" с 02.06.2025
</text>
  </threadedComment>
  <threadedComment ref="C20" personId="{2D3C9262-6B21-0D8F-DD71-F0D50CF4501C}" id="{00AD00F5-0063-476C-987B-007900BE0000}" done="0">
    <text xml:space="preserve">08.11.2024 - реорганизация в форме преобразования в ООО (постановление № 1200 от 26.07.24
</text>
  </threadedComment>
  <threadedComment ref="C3" personId="{2D3C9262-6B21-0D8F-DD71-F0D50CF4501C}" id="{00180091-00F2-421D-8970-00800019000F}" done="0">
    <text xml:space="preserve">постановление адм от 03.12.2024 № 1928 "О реорганизации муниципального бюджетного дошкольного образовательного учреждения «Детский сад № 4» в форме присоединения к нему муниципального бюджетного дошкольного образовательного учреждения «Детский сад № 5»" с 02.06.2025
</text>
  </threadedComment>
  <threadedComment ref="C21" personId="{2D3C9262-6B21-0D8F-DD71-F0D50CF4501C}" id="{0005006A-006B-47D4-9134-001000AB0072}" done="0">
    <text xml:space="preserve">Создание юридического лица путем
реорганизации в форме преобразования 08.11.2024
</text>
  </threadedComment>
  <threadedComment ref="C22" personId="{2D3C9262-6B21-0D8F-DD71-F0D50CF4501C}" id="{00A400F7-00D8-44A4-BCDC-00500017004F}" done="0">
    <text xml:space="preserve">02.04.2025 - Учредитель в лице Министретсва энергетики и ЖКХ Мурманской области
</text>
  </threadedComment>
  <threadedComment ref="C23" personId="{2D3C9262-6B21-0D8F-DD71-F0D50CF4501C}" id="{00E300AF-001F-4AD4-9BB5-002A00700096}" done="0">
    <text xml:space="preserve"> с 01.08.25 РСО ГОУП Мурманскводоканал, единственный акционер -Министерство имущественных отношений МО)
</text>
  </threadedComment>
  <threadedComment ref="C24" personId="{2D3C9262-6B21-0D8F-DD71-F0D50CF4501C}" id="{0094006E-00D9-4122-A4FC-0048002F0038}" done="0">
    <text xml:space="preserve">Решение о предстоящем исключении юридического лица из ЕГРЮЛ опубликовано в журнале «Вестник государственной регистрации» № 42 от 22.10.2025
</text>
  </threadedComment>
  <threadedComment ref="C25" personId="{2D3C9262-6B21-0D8F-DD71-F0D50CF4501C}" id="{003A005E-0095-4BEA-9EAA-002B007F0085}" done="0">
    <text xml:space="preserve">прекращение деятельности: 21.05.2025
</text>
  </threadedComment>
  <threadedComment ref="C4" personId="{2D3C9262-6B21-0D8F-DD71-F0D50CF4501C}" id="{001D00F5-0028-4A87-A5F2-003100AF00AC}" done="0">
    <text xml:space="preserve">постановление адм от 03.12.2024 № 1925 "О реорганизации муниципального бюджетного дошкольного образовательного учреждения «Детский сад № 1» в форме присоединения к нему муниципального бюджетного дошкольного образовательного учреждения «Детский сад № 9»" с 02.06.2025
</text>
  </threadedComment>
  <threadedComment ref="C5" personId="{2D3C9262-6B21-0D8F-DD71-F0D50CF4501C}" id="{00770050-00CE-423E-8486-001F001F0099}" done="0">
    <text xml:space="preserve">постановление адм от 03.12.2024 № 1926 "О реорганизации муниципального бюджетного дошкольного образовательного учреждения «Детский сад № 7» в форме присоединения к нему муниципального бюджетного дошкольного образовательного учреждения «Детский сад № 12»"  с 02.06.2025
</text>
  </threadedComment>
  <threadedComment ref="C6" personId="{2D3C9262-6B21-0D8F-DD71-F0D50CF4501C}" id="{00F600B4-003B-4F71-9106-00CD009800FE}" done="0">
    <text xml:space="preserve">постановление адм от 03.12.24 № 1929 "О реорганизации муниципального бюджетного дошкольного образовательного учреждения «Детский сад № 8» в форме присоединения к нему муниципального бюджетного дошкольного образовательного учреждения «Детский сад № 27» с 02.06.2025
</text>
  </threadedComment>
  <threadedComment ref="C7" personId="{2D3C9262-6B21-0D8F-DD71-F0D50CF4501C}" id="{002100DF-00AE-4A74-9F6A-005000DF00BA}" done="0">
    <text xml:space="preserve">постановление адм от 31.01.25 № 131 "О реорганизации муниципального бюджетного общеобразовательного учреждения 
«Средняя общеобразовательная школа № 3» в форме присоединения к нему 
муниципального бюджетного общеобразовательного учреждения 
«Средняя общеобразовательная школа № 1»" с 01.09.2025
</text>
  </threadedComment>
  <threadedComment ref="C8" personId="{2D3C9262-6B21-0D8F-DD71-F0D50CF4501C}" id="{00D10001-0067-4638-B1DD-00720010005D}" done="0">
    <text xml:space="preserve">постановление адм от 03.12.24 № 1930 "О реорганизации муниципального бюджетного учреждения дополнительного образования 
«Дом детского творчества № 2» в форме присоединения к нему муниципального 
бюджетного учреждения «Муниципальный методический центр»
с 02.06.2025
</text>
  </threadedComment>
  <threadedComment ref="C9" personId="{2D3C9262-6B21-0D8F-DD71-F0D50CF4501C}" id="{00ED003C-008E-47EF-9A9F-003E00200087}" done="0">
    <text xml:space="preserve">постановление адм от 03.03.25 № 316 "О реорганизации муниципального бюджетного учреждения «Ремонтно-эксплуатационная     
служба» в форме присоединения к нему муниципального бюджетного учреждения
«Дорожно-эксплуатационная служба Печенги»" с 30.06.2025
</text>
  </threadedComment>
  <threadedComment ref="C10" personId="{2D3C9262-6B21-0D8F-DD71-F0D50CF4501C}" id="{00FF008E-00C1-4745-9291-000D00090026}" done="0">
    <text xml:space="preserve">постановление от 09.12.24 № 1970 "О реорганизации муниципального бюджетного учреждения дополнительного образования 
«Детская музыкальная школа № 2» в форме присоединения к нему муниципального бюджетного учреждения дополнительного образования «Детская музыкальная школа № 1 имени А.А. Келаревой» и муниципального бюджетного учреждения дополнительного образования 
«Детская музыкальная школа № 3»" с 02.06.2025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://bus.gov.ru/pub/info-card/11718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bus.gov.ru/pub/info-card/123970" TargetMode="External"/><Relationship Id="rId1" Type="http://schemas.openxmlformats.org/officeDocument/2006/relationships/hyperlink" Target="http://bus.gov.ru/pub/info-card/117531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http://olenegorsk.gov-murman.ru/city/socs/cbu/ustav-CBU/ustav_%D1%81bu_29122022.pdf" TargetMode="External"/><Relationship Id="rId4" Type="http://schemas.openxmlformats.org/officeDocument/2006/relationships/hyperlink" Target="http://bus.gov.ru/pub/info-card/208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workbookViewId="0">
      <pane ySplit="1" topLeftCell="A153" activePane="bottomLeft" state="frozen"/>
      <selection activeCell="M151" sqref="M151"/>
      <selection pane="bottomLeft" activeCell="B2" sqref="B2:B158"/>
    </sheetView>
  </sheetViews>
  <sheetFormatPr defaultColWidth="8.85546875" defaultRowHeight="12" x14ac:dyDescent="0.25"/>
  <cols>
    <col min="1" max="1" width="6.7109375" style="134" customWidth="1"/>
    <col min="2" max="2" width="26.28515625" style="96" customWidth="1"/>
    <col min="3" max="3" width="20.85546875" style="96" customWidth="1"/>
    <col min="4" max="5" width="13.5703125" style="134" customWidth="1"/>
    <col min="6" max="6" width="10.42578125" style="134" customWidth="1"/>
    <col min="7" max="7" width="16.28515625" style="134" customWidth="1"/>
    <col min="8" max="8" width="27" style="134" customWidth="1"/>
    <col min="9" max="9" width="18.85546875" style="134" customWidth="1"/>
    <col min="10" max="10" width="19.28515625" style="134" customWidth="1"/>
    <col min="11" max="11" width="15.140625" style="134" customWidth="1"/>
    <col min="12" max="12" width="14.85546875" style="134" customWidth="1"/>
    <col min="13" max="16384" width="8.85546875" style="134"/>
  </cols>
  <sheetData>
    <row r="1" spans="1:12" s="96" customFormat="1" ht="96" x14ac:dyDescent="0.25">
      <c r="A1" s="95" t="s">
        <v>0</v>
      </c>
      <c r="B1" s="95" t="s">
        <v>1</v>
      </c>
      <c r="C1" s="95" t="s">
        <v>2</v>
      </c>
      <c r="D1" s="95" t="s">
        <v>3</v>
      </c>
      <c r="E1" s="95" t="s">
        <v>4</v>
      </c>
      <c r="F1" s="95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</row>
    <row r="2" spans="1:12" s="103" customFormat="1" ht="84" x14ac:dyDescent="0.25">
      <c r="A2" s="97">
        <v>1</v>
      </c>
      <c r="B2" s="98" t="s">
        <v>12</v>
      </c>
      <c r="C2" s="98" t="s">
        <v>13</v>
      </c>
      <c r="D2" s="98">
        <v>5190003408</v>
      </c>
      <c r="E2" s="98" t="s">
        <v>13</v>
      </c>
      <c r="F2" s="99">
        <v>1</v>
      </c>
      <c r="G2" s="100">
        <v>394373291.51999998</v>
      </c>
      <c r="H2" s="100">
        <v>225881737.18000001</v>
      </c>
      <c r="I2" s="101" t="s">
        <v>14</v>
      </c>
      <c r="J2" s="98" t="s">
        <v>15</v>
      </c>
      <c r="K2" s="102">
        <v>0</v>
      </c>
      <c r="L2" s="102">
        <v>0</v>
      </c>
    </row>
    <row r="3" spans="1:12" s="103" customFormat="1" ht="60" x14ac:dyDescent="0.25">
      <c r="A3" s="97">
        <f t="shared" ref="A3:A34" si="0">1+A2</f>
        <v>2</v>
      </c>
      <c r="B3" s="98" t="s">
        <v>16</v>
      </c>
      <c r="C3" s="98" t="s">
        <v>17</v>
      </c>
      <c r="D3" s="98">
        <v>5190078474</v>
      </c>
      <c r="E3" s="98" t="s">
        <v>18</v>
      </c>
      <c r="F3" s="99">
        <v>1</v>
      </c>
      <c r="G3" s="104">
        <v>237269876.05000001</v>
      </c>
      <c r="H3" s="104">
        <v>167398573.69</v>
      </c>
      <c r="I3" s="101" t="s">
        <v>19</v>
      </c>
      <c r="J3" s="98" t="s">
        <v>20</v>
      </c>
      <c r="K3" s="104">
        <v>1193944.31</v>
      </c>
      <c r="L3" s="104">
        <v>1225026.1000000001</v>
      </c>
    </row>
    <row r="4" spans="1:12" s="103" customFormat="1" ht="36" x14ac:dyDescent="0.25">
      <c r="A4" s="97">
        <f t="shared" si="0"/>
        <v>3</v>
      </c>
      <c r="B4" s="98" t="s">
        <v>21</v>
      </c>
      <c r="C4" s="98" t="s">
        <v>17</v>
      </c>
      <c r="D4" s="98">
        <v>5190313079</v>
      </c>
      <c r="E4" s="98" t="s">
        <v>18</v>
      </c>
      <c r="F4" s="99">
        <v>1</v>
      </c>
      <c r="G4" s="104">
        <v>152121256</v>
      </c>
      <c r="H4" s="104">
        <v>150491139</v>
      </c>
      <c r="I4" s="98" t="s">
        <v>22</v>
      </c>
      <c r="J4" s="98" t="s">
        <v>23</v>
      </c>
      <c r="K4" s="104">
        <v>610207</v>
      </c>
      <c r="L4" s="104">
        <v>622912</v>
      </c>
    </row>
    <row r="5" spans="1:12" s="103" customFormat="1" ht="36" x14ac:dyDescent="0.25">
      <c r="A5" s="97">
        <f t="shared" si="0"/>
        <v>4</v>
      </c>
      <c r="B5" s="98" t="s">
        <v>24</v>
      </c>
      <c r="C5" s="98" t="s">
        <v>17</v>
      </c>
      <c r="D5" s="98">
        <v>5191500610</v>
      </c>
      <c r="E5" s="98" t="s">
        <v>18</v>
      </c>
      <c r="F5" s="99">
        <v>1</v>
      </c>
      <c r="G5" s="104">
        <v>108234669</v>
      </c>
      <c r="H5" s="104">
        <v>74371115.390000001</v>
      </c>
      <c r="I5" s="101" t="s">
        <v>25</v>
      </c>
      <c r="J5" s="98" t="s">
        <v>26</v>
      </c>
      <c r="K5" s="104">
        <v>40400396</v>
      </c>
      <c r="L5" s="104">
        <v>41475091</v>
      </c>
    </row>
    <row r="6" spans="1:12" s="103" customFormat="1" ht="36" x14ac:dyDescent="0.25">
      <c r="A6" s="97">
        <f t="shared" si="0"/>
        <v>5</v>
      </c>
      <c r="B6" s="98" t="s">
        <v>27</v>
      </c>
      <c r="C6" s="98" t="s">
        <v>17</v>
      </c>
      <c r="D6" s="98">
        <v>5191500258</v>
      </c>
      <c r="E6" s="98" t="s">
        <v>18</v>
      </c>
      <c r="F6" s="99">
        <v>1</v>
      </c>
      <c r="G6" s="104">
        <v>226001283.34</v>
      </c>
      <c r="H6" s="104">
        <v>146705223.34999999</v>
      </c>
      <c r="I6" s="101" t="s">
        <v>25</v>
      </c>
      <c r="J6" s="98" t="s">
        <v>26</v>
      </c>
      <c r="K6" s="104">
        <v>42146270.93</v>
      </c>
      <c r="L6" s="104">
        <v>40562800.07</v>
      </c>
    </row>
    <row r="7" spans="1:12" s="103" customFormat="1" ht="36" x14ac:dyDescent="0.25">
      <c r="A7" s="97">
        <f t="shared" si="0"/>
        <v>6</v>
      </c>
      <c r="B7" s="98" t="s">
        <v>28</v>
      </c>
      <c r="C7" s="98" t="s">
        <v>17</v>
      </c>
      <c r="D7" s="98">
        <v>5191500265</v>
      </c>
      <c r="E7" s="98" t="s">
        <v>18</v>
      </c>
      <c r="F7" s="99">
        <v>1</v>
      </c>
      <c r="G7" s="104">
        <v>110597332.81999999</v>
      </c>
      <c r="H7" s="104">
        <v>73927549.900000006</v>
      </c>
      <c r="I7" s="101" t="s">
        <v>25</v>
      </c>
      <c r="J7" s="98" t="s">
        <v>26</v>
      </c>
      <c r="K7" s="104">
        <v>18241270.5</v>
      </c>
      <c r="L7" s="104">
        <v>19634150.5</v>
      </c>
    </row>
    <row r="8" spans="1:12" s="103" customFormat="1" ht="36" x14ac:dyDescent="0.25">
      <c r="A8" s="97">
        <f t="shared" si="0"/>
        <v>7</v>
      </c>
      <c r="B8" s="98" t="s">
        <v>29</v>
      </c>
      <c r="C8" s="98" t="s">
        <v>17</v>
      </c>
      <c r="D8" s="98">
        <v>5191501188</v>
      </c>
      <c r="E8" s="98" t="s">
        <v>18</v>
      </c>
      <c r="F8" s="99">
        <v>1</v>
      </c>
      <c r="G8" s="104">
        <v>267130300.97999999</v>
      </c>
      <c r="H8" s="104">
        <v>228925456.84999999</v>
      </c>
      <c r="I8" s="101" t="s">
        <v>25</v>
      </c>
      <c r="J8" s="98" t="s">
        <v>30</v>
      </c>
      <c r="K8" s="104">
        <v>28173314.300000001</v>
      </c>
      <c r="L8" s="104">
        <v>25582862.91</v>
      </c>
    </row>
    <row r="9" spans="1:12" s="103" customFormat="1" ht="36" x14ac:dyDescent="0.25">
      <c r="A9" s="97">
        <f t="shared" si="0"/>
        <v>8</v>
      </c>
      <c r="B9" s="98" t="s">
        <v>31</v>
      </c>
      <c r="C9" s="98" t="s">
        <v>17</v>
      </c>
      <c r="D9" s="98">
        <v>5103010433</v>
      </c>
      <c r="E9" s="98" t="s">
        <v>18</v>
      </c>
      <c r="F9" s="99">
        <v>1</v>
      </c>
      <c r="G9" s="104">
        <v>32269878.620000001</v>
      </c>
      <c r="H9" s="104">
        <v>10544749.140000001</v>
      </c>
      <c r="I9" s="101" t="s">
        <v>25</v>
      </c>
      <c r="J9" s="98" t="s">
        <v>32</v>
      </c>
      <c r="K9" s="104">
        <v>86564</v>
      </c>
      <c r="L9" s="104">
        <v>86564</v>
      </c>
    </row>
    <row r="10" spans="1:12" s="103" customFormat="1" ht="48" x14ac:dyDescent="0.25">
      <c r="A10" s="97">
        <f t="shared" si="0"/>
        <v>9</v>
      </c>
      <c r="B10" s="98" t="s">
        <v>33</v>
      </c>
      <c r="C10" s="98" t="s">
        <v>17</v>
      </c>
      <c r="D10" s="98">
        <v>5190307967</v>
      </c>
      <c r="E10" s="98" t="s">
        <v>18</v>
      </c>
      <c r="F10" s="99">
        <v>1</v>
      </c>
      <c r="G10" s="104">
        <v>166495047</v>
      </c>
      <c r="H10" s="104">
        <v>115864783.81</v>
      </c>
      <c r="I10" s="101" t="s">
        <v>25</v>
      </c>
      <c r="J10" s="98" t="s">
        <v>32</v>
      </c>
      <c r="K10" s="104">
        <v>2011393.6</v>
      </c>
      <c r="L10" s="104">
        <v>2032981.85</v>
      </c>
    </row>
    <row r="11" spans="1:12" s="103" customFormat="1" ht="36" x14ac:dyDescent="0.25">
      <c r="A11" s="97">
        <f t="shared" si="0"/>
        <v>10</v>
      </c>
      <c r="B11" s="98" t="s">
        <v>34</v>
      </c>
      <c r="C11" s="98" t="s">
        <v>17</v>
      </c>
      <c r="D11" s="98">
        <v>5190103530</v>
      </c>
      <c r="E11" s="98" t="s">
        <v>18</v>
      </c>
      <c r="F11" s="99">
        <v>1</v>
      </c>
      <c r="G11" s="104">
        <v>124672302</v>
      </c>
      <c r="H11" s="104">
        <v>79769773.469999999</v>
      </c>
      <c r="I11" s="101" t="s">
        <v>25</v>
      </c>
      <c r="J11" s="98" t="s">
        <v>32</v>
      </c>
      <c r="K11" s="104">
        <v>1265247.6000000001</v>
      </c>
      <c r="L11" s="104">
        <v>1265247.6000000001</v>
      </c>
    </row>
    <row r="12" spans="1:12" s="103" customFormat="1" ht="48" x14ac:dyDescent="0.25">
      <c r="A12" s="97">
        <f t="shared" si="0"/>
        <v>11</v>
      </c>
      <c r="B12" s="98" t="s">
        <v>35</v>
      </c>
      <c r="C12" s="98" t="s">
        <v>17</v>
      </c>
      <c r="D12" s="98">
        <v>5190406654</v>
      </c>
      <c r="E12" s="98" t="s">
        <v>18</v>
      </c>
      <c r="F12" s="99">
        <v>1</v>
      </c>
      <c r="G12" s="104">
        <v>18643790</v>
      </c>
      <c r="H12" s="104">
        <v>0</v>
      </c>
      <c r="I12" s="101" t="s">
        <v>25</v>
      </c>
      <c r="J12" s="98" t="s">
        <v>32</v>
      </c>
      <c r="K12" s="104">
        <v>0</v>
      </c>
      <c r="L12" s="104">
        <v>0</v>
      </c>
    </row>
    <row r="13" spans="1:12" s="103" customFormat="1" ht="36" x14ac:dyDescent="0.25">
      <c r="A13" s="97">
        <f t="shared" si="0"/>
        <v>12</v>
      </c>
      <c r="B13" s="98" t="s">
        <v>36</v>
      </c>
      <c r="C13" s="98" t="s">
        <v>17</v>
      </c>
      <c r="D13" s="98">
        <v>519150900</v>
      </c>
      <c r="E13" s="98" t="s">
        <v>37</v>
      </c>
      <c r="F13" s="99">
        <v>1</v>
      </c>
      <c r="G13" s="104">
        <v>114248415.77</v>
      </c>
      <c r="H13" s="104">
        <v>91156626.140000001</v>
      </c>
      <c r="I13" s="101" t="s">
        <v>25</v>
      </c>
      <c r="J13" s="98" t="s">
        <v>32</v>
      </c>
      <c r="K13" s="104">
        <v>449034.6</v>
      </c>
      <c r="L13" s="104">
        <v>449034.6</v>
      </c>
    </row>
    <row r="14" spans="1:12" s="103" customFormat="1" ht="36" x14ac:dyDescent="0.25">
      <c r="A14" s="97">
        <f t="shared" si="0"/>
        <v>13</v>
      </c>
      <c r="B14" s="98" t="s">
        <v>38</v>
      </c>
      <c r="C14" s="98" t="s">
        <v>17</v>
      </c>
      <c r="D14" s="98">
        <v>5190307484</v>
      </c>
      <c r="E14" s="98" t="s">
        <v>39</v>
      </c>
      <c r="F14" s="99">
        <v>1</v>
      </c>
      <c r="G14" s="104">
        <v>145592538</v>
      </c>
      <c r="H14" s="104">
        <v>87234110.090000004</v>
      </c>
      <c r="I14" s="101" t="s">
        <v>25</v>
      </c>
      <c r="J14" s="98" t="s">
        <v>40</v>
      </c>
      <c r="K14" s="104">
        <v>27201788.739999998</v>
      </c>
      <c r="L14" s="104">
        <v>26831739.739999998</v>
      </c>
    </row>
    <row r="15" spans="1:12" s="103" customFormat="1" ht="36" x14ac:dyDescent="0.25">
      <c r="A15" s="97">
        <f t="shared" si="0"/>
        <v>14</v>
      </c>
      <c r="B15" s="98" t="s">
        <v>41</v>
      </c>
      <c r="C15" s="98" t="s">
        <v>17</v>
      </c>
      <c r="D15" s="98">
        <v>5190313223</v>
      </c>
      <c r="E15" s="98" t="s">
        <v>39</v>
      </c>
      <c r="F15" s="99">
        <v>1</v>
      </c>
      <c r="G15" s="104">
        <v>120961916</v>
      </c>
      <c r="H15" s="104">
        <v>62583057.450000003</v>
      </c>
      <c r="I15" s="101" t="s">
        <v>25</v>
      </c>
      <c r="J15" s="98" t="s">
        <v>40</v>
      </c>
      <c r="K15" s="104">
        <v>4333551.32</v>
      </c>
      <c r="L15" s="104">
        <v>4152773.32</v>
      </c>
    </row>
    <row r="16" spans="1:12" s="103" customFormat="1" ht="72" x14ac:dyDescent="0.25">
      <c r="A16" s="97">
        <f t="shared" si="0"/>
        <v>15</v>
      </c>
      <c r="B16" s="98" t="s">
        <v>42</v>
      </c>
      <c r="C16" s="98" t="s">
        <v>43</v>
      </c>
      <c r="D16" s="105">
        <v>5190097653</v>
      </c>
      <c r="E16" s="98" t="s">
        <v>44</v>
      </c>
      <c r="F16" s="106" t="s">
        <v>45</v>
      </c>
      <c r="G16" s="107">
        <v>29599333.469999999</v>
      </c>
      <c r="H16" s="107">
        <v>21006890.989999998</v>
      </c>
      <c r="I16" s="108" t="s">
        <v>46</v>
      </c>
      <c r="J16" s="108" t="s">
        <v>47</v>
      </c>
      <c r="K16" s="102">
        <v>0</v>
      </c>
      <c r="L16" s="102">
        <v>0</v>
      </c>
    </row>
    <row r="17" spans="1:12" s="103" customFormat="1" ht="36" x14ac:dyDescent="0.25">
      <c r="A17" s="97">
        <f t="shared" si="0"/>
        <v>16</v>
      </c>
      <c r="B17" s="98" t="s">
        <v>48</v>
      </c>
      <c r="C17" s="98" t="s">
        <v>49</v>
      </c>
      <c r="D17" s="109">
        <v>5190125999</v>
      </c>
      <c r="E17" s="98" t="s">
        <v>18</v>
      </c>
      <c r="F17" s="106">
        <v>1</v>
      </c>
      <c r="G17" s="107">
        <v>32557114.550000001</v>
      </c>
      <c r="H17" s="107">
        <v>23184690.350000001</v>
      </c>
      <c r="I17" s="101" t="s">
        <v>50</v>
      </c>
      <c r="J17" s="110" t="s">
        <v>51</v>
      </c>
      <c r="K17" s="104">
        <v>36763367.270000003</v>
      </c>
      <c r="L17" s="104">
        <v>39477589.869999997</v>
      </c>
    </row>
    <row r="18" spans="1:12" s="103" customFormat="1" ht="36" x14ac:dyDescent="0.25">
      <c r="A18" s="97">
        <f t="shared" si="0"/>
        <v>17</v>
      </c>
      <c r="B18" s="108" t="s">
        <v>52</v>
      </c>
      <c r="C18" s="98" t="s">
        <v>49</v>
      </c>
      <c r="D18" s="111">
        <v>5190125808</v>
      </c>
      <c r="E18" s="108" t="s">
        <v>18</v>
      </c>
      <c r="F18" s="106">
        <v>1</v>
      </c>
      <c r="G18" s="104">
        <v>127897379.33</v>
      </c>
      <c r="H18" s="104">
        <v>88737150.579999998</v>
      </c>
      <c r="I18" s="101" t="s">
        <v>50</v>
      </c>
      <c r="J18" s="110" t="s">
        <v>51</v>
      </c>
      <c r="K18" s="104">
        <v>146712037.72</v>
      </c>
      <c r="L18" s="104">
        <v>149675398.86000001</v>
      </c>
    </row>
    <row r="19" spans="1:12" s="103" customFormat="1" ht="36" x14ac:dyDescent="0.25">
      <c r="A19" s="97">
        <f t="shared" si="0"/>
        <v>18</v>
      </c>
      <c r="B19" s="98" t="s">
        <v>53</v>
      </c>
      <c r="C19" s="98" t="s">
        <v>54</v>
      </c>
      <c r="D19" s="98">
        <v>5191120400</v>
      </c>
      <c r="E19" s="98" t="s">
        <v>39</v>
      </c>
      <c r="F19" s="106">
        <v>1</v>
      </c>
      <c r="G19" s="107">
        <v>55824755.710000001</v>
      </c>
      <c r="H19" s="107">
        <v>47468259.420000002</v>
      </c>
      <c r="I19" s="101" t="s">
        <v>55</v>
      </c>
      <c r="J19" s="98" t="s">
        <v>56</v>
      </c>
      <c r="K19" s="102">
        <v>5767156.54</v>
      </c>
      <c r="L19" s="102">
        <v>5977370.2999999998</v>
      </c>
    </row>
    <row r="20" spans="1:12" s="103" customFormat="1" ht="84" x14ac:dyDescent="0.25">
      <c r="A20" s="97">
        <f t="shared" si="0"/>
        <v>19</v>
      </c>
      <c r="B20" s="98" t="s">
        <v>57</v>
      </c>
      <c r="C20" s="98" t="s">
        <v>54</v>
      </c>
      <c r="D20" s="98">
        <v>5190075787</v>
      </c>
      <c r="E20" s="98" t="s">
        <v>58</v>
      </c>
      <c r="F20" s="106" t="s">
        <v>45</v>
      </c>
      <c r="G20" s="107">
        <v>187460491.18000001</v>
      </c>
      <c r="H20" s="107">
        <v>99347385.329999998</v>
      </c>
      <c r="I20" s="98" t="s">
        <v>55</v>
      </c>
      <c r="J20" s="98" t="s">
        <v>59</v>
      </c>
      <c r="K20" s="102">
        <v>429370</v>
      </c>
      <c r="L20" s="102">
        <v>429370</v>
      </c>
    </row>
    <row r="21" spans="1:12" s="103" customFormat="1" ht="48" x14ac:dyDescent="0.25">
      <c r="A21" s="97">
        <f t="shared" si="0"/>
        <v>20</v>
      </c>
      <c r="B21" s="98" t="s">
        <v>60</v>
      </c>
      <c r="C21" s="98" t="s">
        <v>61</v>
      </c>
      <c r="D21" s="98">
        <v>5190080554</v>
      </c>
      <c r="E21" s="98" t="s">
        <v>58</v>
      </c>
      <c r="F21" s="99" t="s">
        <v>45</v>
      </c>
      <c r="G21" s="100">
        <v>538638824.92999995</v>
      </c>
      <c r="H21" s="100">
        <v>71601464.030000001</v>
      </c>
      <c r="I21" s="101" t="s">
        <v>62</v>
      </c>
      <c r="J21" s="98" t="s">
        <v>63</v>
      </c>
      <c r="K21" s="102">
        <v>0</v>
      </c>
      <c r="L21" s="102">
        <v>0</v>
      </c>
    </row>
    <row r="22" spans="1:12" s="103" customFormat="1" ht="48" x14ac:dyDescent="0.25">
      <c r="A22" s="97">
        <f t="shared" si="0"/>
        <v>21</v>
      </c>
      <c r="B22" s="98" t="s">
        <v>64</v>
      </c>
      <c r="C22" s="98" t="s">
        <v>65</v>
      </c>
      <c r="D22" s="105">
        <v>5191502382</v>
      </c>
      <c r="E22" s="98" t="s">
        <v>18</v>
      </c>
      <c r="F22" s="99" t="s">
        <v>45</v>
      </c>
      <c r="G22" s="112">
        <v>22965403.440000001</v>
      </c>
      <c r="H22" s="112">
        <v>13867302.65</v>
      </c>
      <c r="I22" s="98" t="s">
        <v>66</v>
      </c>
      <c r="J22" s="98" t="s">
        <v>67</v>
      </c>
      <c r="K22" s="107">
        <v>0</v>
      </c>
      <c r="L22" s="107">
        <v>0</v>
      </c>
    </row>
    <row r="23" spans="1:12" s="103" customFormat="1" ht="36" x14ac:dyDescent="0.25">
      <c r="A23" s="97">
        <f t="shared" si="0"/>
        <v>22</v>
      </c>
      <c r="B23" s="98" t="s">
        <v>68</v>
      </c>
      <c r="C23" s="98" t="s">
        <v>65</v>
      </c>
      <c r="D23" s="105">
        <v>5190087983</v>
      </c>
      <c r="E23" s="98" t="s">
        <v>39</v>
      </c>
      <c r="F23" s="99">
        <v>1</v>
      </c>
      <c r="G23" s="112">
        <v>107897434.95999999</v>
      </c>
      <c r="H23" s="112">
        <v>132785244.56</v>
      </c>
      <c r="I23" s="98" t="s">
        <v>66</v>
      </c>
      <c r="J23" s="98" t="s">
        <v>67</v>
      </c>
      <c r="K23" s="107">
        <v>0</v>
      </c>
      <c r="L23" s="107">
        <v>0</v>
      </c>
    </row>
    <row r="24" spans="1:12" s="103" customFormat="1" ht="36" x14ac:dyDescent="0.25">
      <c r="A24" s="97">
        <f t="shared" si="0"/>
        <v>23</v>
      </c>
      <c r="B24" s="98" t="s">
        <v>69</v>
      </c>
      <c r="C24" s="98" t="s">
        <v>70</v>
      </c>
      <c r="D24" s="98">
        <v>5190114267</v>
      </c>
      <c r="E24" s="98" t="s">
        <v>39</v>
      </c>
      <c r="F24" s="99">
        <v>1</v>
      </c>
      <c r="G24" s="104">
        <v>128487304.89</v>
      </c>
      <c r="H24" s="104">
        <v>69794202.370000005</v>
      </c>
      <c r="I24" s="101" t="s">
        <v>25</v>
      </c>
      <c r="J24" s="98" t="s">
        <v>71</v>
      </c>
      <c r="K24" s="111">
        <v>0</v>
      </c>
      <c r="L24" s="111">
        <v>0</v>
      </c>
    </row>
    <row r="25" spans="1:12" s="103" customFormat="1" ht="36" x14ac:dyDescent="0.25">
      <c r="A25" s="97">
        <f t="shared" si="0"/>
        <v>24</v>
      </c>
      <c r="B25" s="98" t="s">
        <v>72</v>
      </c>
      <c r="C25" s="98" t="s">
        <v>70</v>
      </c>
      <c r="D25" s="98">
        <v>5190404618</v>
      </c>
      <c r="E25" s="98" t="s">
        <v>39</v>
      </c>
      <c r="F25" s="99">
        <v>1</v>
      </c>
      <c r="G25" s="104">
        <v>100496538.83</v>
      </c>
      <c r="H25" s="104">
        <v>62807072.640000001</v>
      </c>
      <c r="I25" s="101" t="s">
        <v>25</v>
      </c>
      <c r="J25" s="98" t="s">
        <v>71</v>
      </c>
      <c r="K25" s="111">
        <v>0</v>
      </c>
      <c r="L25" s="111">
        <v>0</v>
      </c>
    </row>
    <row r="26" spans="1:12" s="103" customFormat="1" ht="36" x14ac:dyDescent="0.25">
      <c r="A26" s="97">
        <f t="shared" si="0"/>
        <v>25</v>
      </c>
      <c r="B26" s="98" t="s">
        <v>73</v>
      </c>
      <c r="C26" s="98" t="s">
        <v>70</v>
      </c>
      <c r="D26" s="98">
        <v>5191501170</v>
      </c>
      <c r="E26" s="98" t="s">
        <v>39</v>
      </c>
      <c r="F26" s="99">
        <v>1</v>
      </c>
      <c r="G26" s="104">
        <f>105759697.13+785110.24</f>
        <v>106544807.36999999</v>
      </c>
      <c r="H26" s="104">
        <f>74000000+600000</f>
        <v>74600000</v>
      </c>
      <c r="I26" s="101" t="s">
        <v>25</v>
      </c>
      <c r="J26" s="98" t="s">
        <v>71</v>
      </c>
      <c r="K26" s="104">
        <v>7785795.5300000003</v>
      </c>
      <c r="L26" s="104">
        <v>3462805.22</v>
      </c>
    </row>
    <row r="27" spans="1:12" s="103" customFormat="1" ht="36" x14ac:dyDescent="0.25">
      <c r="A27" s="97">
        <f t="shared" si="0"/>
        <v>26</v>
      </c>
      <c r="B27" s="98" t="s">
        <v>74</v>
      </c>
      <c r="C27" s="98" t="s">
        <v>70</v>
      </c>
      <c r="D27" s="98">
        <v>5190404600</v>
      </c>
      <c r="E27" s="98" t="s">
        <v>39</v>
      </c>
      <c r="F27" s="99">
        <v>1</v>
      </c>
      <c r="G27" s="104">
        <v>661492915.58000004</v>
      </c>
      <c r="H27" s="104">
        <v>338110591.87</v>
      </c>
      <c r="I27" s="101" t="s">
        <v>25</v>
      </c>
      <c r="J27" s="98" t="s">
        <v>75</v>
      </c>
      <c r="K27" s="104">
        <v>35907045.380000003</v>
      </c>
      <c r="L27" s="104">
        <v>35907045.380000003</v>
      </c>
    </row>
    <row r="28" spans="1:12" s="103" customFormat="1" ht="48" x14ac:dyDescent="0.25">
      <c r="A28" s="97">
        <f t="shared" si="0"/>
        <v>27</v>
      </c>
      <c r="B28" s="98" t="s">
        <v>76</v>
      </c>
      <c r="C28" s="98" t="s">
        <v>70</v>
      </c>
      <c r="D28" s="98">
        <v>5190407182</v>
      </c>
      <c r="E28" s="98" t="s">
        <v>77</v>
      </c>
      <c r="F28" s="99">
        <v>1</v>
      </c>
      <c r="G28" s="104">
        <v>72623787.219999999</v>
      </c>
      <c r="H28" s="104">
        <v>40821120.020000003</v>
      </c>
      <c r="I28" s="101" t="s">
        <v>25</v>
      </c>
      <c r="J28" s="98" t="s">
        <v>71</v>
      </c>
      <c r="K28" s="104">
        <v>1218610</v>
      </c>
      <c r="L28" s="104">
        <v>1218610</v>
      </c>
    </row>
    <row r="29" spans="1:12" s="103" customFormat="1" ht="48" x14ac:dyDescent="0.25">
      <c r="A29" s="97">
        <f t="shared" si="0"/>
        <v>28</v>
      </c>
      <c r="B29" s="98" t="s">
        <v>78</v>
      </c>
      <c r="C29" s="98" t="s">
        <v>70</v>
      </c>
      <c r="D29" s="98">
        <v>5107010811</v>
      </c>
      <c r="E29" s="98" t="s">
        <v>39</v>
      </c>
      <c r="F29" s="99">
        <v>1</v>
      </c>
      <c r="G29" s="113">
        <f>119182289.74+445391.63</f>
        <v>119627681.36999999</v>
      </c>
      <c r="H29" s="113">
        <f>75571519.92+430000</f>
        <v>76001519.920000002</v>
      </c>
      <c r="I29" s="101" t="s">
        <v>25</v>
      </c>
      <c r="J29" s="98" t="s">
        <v>71</v>
      </c>
      <c r="K29" s="111">
        <v>0</v>
      </c>
      <c r="L29" s="111">
        <v>0</v>
      </c>
    </row>
    <row r="30" spans="1:12" s="103" customFormat="1" ht="60" x14ac:dyDescent="0.25">
      <c r="A30" s="97">
        <f t="shared" si="0"/>
        <v>29</v>
      </c>
      <c r="B30" s="98" t="s">
        <v>79</v>
      </c>
      <c r="C30" s="98" t="s">
        <v>70</v>
      </c>
      <c r="D30" s="98">
        <v>5103010377</v>
      </c>
      <c r="E30" s="98" t="s">
        <v>39</v>
      </c>
      <c r="F30" s="99">
        <v>1</v>
      </c>
      <c r="G30" s="104">
        <v>155736849.72999999</v>
      </c>
      <c r="H30" s="104">
        <v>103433802.75</v>
      </c>
      <c r="I30" s="101" t="s">
        <v>25</v>
      </c>
      <c r="J30" s="98" t="s">
        <v>71</v>
      </c>
      <c r="K30" s="104">
        <v>14722311.58</v>
      </c>
      <c r="L30" s="104">
        <v>14722311.58</v>
      </c>
    </row>
    <row r="31" spans="1:12" s="103" customFormat="1" ht="24" x14ac:dyDescent="0.25">
      <c r="A31" s="97">
        <f t="shared" si="0"/>
        <v>30</v>
      </c>
      <c r="B31" s="98" t="s">
        <v>80</v>
      </c>
      <c r="C31" s="98" t="s">
        <v>70</v>
      </c>
      <c r="D31" s="98">
        <v>5192110050</v>
      </c>
      <c r="E31" s="98" t="s">
        <v>98</v>
      </c>
      <c r="F31" s="99">
        <v>1</v>
      </c>
      <c r="G31" s="104">
        <v>7124568.29</v>
      </c>
      <c r="H31" s="104">
        <v>0</v>
      </c>
      <c r="I31" s="101" t="s">
        <v>25</v>
      </c>
      <c r="J31" s="98" t="s">
        <v>81</v>
      </c>
      <c r="K31" s="104">
        <v>83887388.109999999</v>
      </c>
      <c r="L31" s="104">
        <v>83887388.109999999</v>
      </c>
    </row>
    <row r="32" spans="1:12" s="103" customFormat="1" ht="36" x14ac:dyDescent="0.25">
      <c r="A32" s="97">
        <f t="shared" si="0"/>
        <v>31</v>
      </c>
      <c r="B32" s="98" t="s">
        <v>82</v>
      </c>
      <c r="C32" s="98" t="s">
        <v>70</v>
      </c>
      <c r="D32" s="105">
        <v>5190087895</v>
      </c>
      <c r="E32" s="98" t="s">
        <v>58</v>
      </c>
      <c r="F32" s="99">
        <v>1</v>
      </c>
      <c r="G32" s="104">
        <v>499892759.75</v>
      </c>
      <c r="H32" s="112">
        <v>222601980.21000001</v>
      </c>
      <c r="I32" s="98" t="s">
        <v>25</v>
      </c>
      <c r="J32" s="98" t="s">
        <v>83</v>
      </c>
      <c r="K32" s="104">
        <v>21264653.809999999</v>
      </c>
      <c r="L32" s="104">
        <v>21264653.809999999</v>
      </c>
    </row>
    <row r="33" spans="1:12" s="103" customFormat="1" ht="36" x14ac:dyDescent="0.25">
      <c r="A33" s="97">
        <f t="shared" si="0"/>
        <v>32</v>
      </c>
      <c r="B33" s="98" t="s">
        <v>84</v>
      </c>
      <c r="C33" s="98" t="s">
        <v>70</v>
      </c>
      <c r="D33" s="105">
        <v>5102050070</v>
      </c>
      <c r="E33" s="98" t="s">
        <v>39</v>
      </c>
      <c r="F33" s="99">
        <v>1</v>
      </c>
      <c r="G33" s="114">
        <v>33974669</v>
      </c>
      <c r="H33" s="114">
        <v>21820938</v>
      </c>
      <c r="I33" s="98" t="s">
        <v>25</v>
      </c>
      <c r="J33" s="98" t="s">
        <v>71</v>
      </c>
      <c r="K33" s="114">
        <v>416080</v>
      </c>
      <c r="L33" s="114">
        <v>416080</v>
      </c>
    </row>
    <row r="34" spans="1:12" s="103" customFormat="1" ht="83.25" customHeight="1" x14ac:dyDescent="0.25">
      <c r="A34" s="97">
        <f t="shared" si="0"/>
        <v>33</v>
      </c>
      <c r="B34" s="98" t="s">
        <v>85</v>
      </c>
      <c r="C34" s="98" t="s">
        <v>86</v>
      </c>
      <c r="D34" s="98">
        <v>5190083259</v>
      </c>
      <c r="E34" s="98" t="s">
        <v>39</v>
      </c>
      <c r="F34" s="99" t="s">
        <v>45</v>
      </c>
      <c r="G34" s="104">
        <v>15015581.189999999</v>
      </c>
      <c r="H34" s="104">
        <v>10329514.75</v>
      </c>
      <c r="I34" s="101" t="s">
        <v>87</v>
      </c>
      <c r="J34" s="98" t="s">
        <v>88</v>
      </c>
      <c r="K34" s="104">
        <v>651000</v>
      </c>
      <c r="L34" s="104">
        <v>651000</v>
      </c>
    </row>
    <row r="35" spans="1:12" s="103" customFormat="1" ht="48" customHeight="1" x14ac:dyDescent="0.25">
      <c r="A35" s="97">
        <f t="shared" ref="A35:A66" si="1">1+A34</f>
        <v>34</v>
      </c>
      <c r="B35" s="98" t="s">
        <v>89</v>
      </c>
      <c r="C35" s="98" t="s">
        <v>86</v>
      </c>
      <c r="D35" s="98">
        <v>5190086362</v>
      </c>
      <c r="E35" s="98" t="s">
        <v>39</v>
      </c>
      <c r="F35" s="99" t="s">
        <v>45</v>
      </c>
      <c r="G35" s="115">
        <v>15562920.07</v>
      </c>
      <c r="H35" s="115">
        <v>12133812.82</v>
      </c>
      <c r="I35" s="101" t="s">
        <v>90</v>
      </c>
      <c r="J35" s="98" t="s">
        <v>15</v>
      </c>
      <c r="K35" s="115">
        <v>0</v>
      </c>
      <c r="L35" s="115">
        <v>0</v>
      </c>
    </row>
    <row r="36" spans="1:12" s="103" customFormat="1" ht="84" x14ac:dyDescent="0.25">
      <c r="A36" s="97">
        <f t="shared" si="1"/>
        <v>35</v>
      </c>
      <c r="B36" s="116" t="s">
        <v>91</v>
      </c>
      <c r="C36" s="98" t="s">
        <v>92</v>
      </c>
      <c r="D36" s="108">
        <v>5190081244</v>
      </c>
      <c r="E36" s="116" t="s">
        <v>58</v>
      </c>
      <c r="F36" s="99" t="s">
        <v>45</v>
      </c>
      <c r="G36" s="112" t="s">
        <v>93</v>
      </c>
      <c r="H36" s="112" t="s">
        <v>94</v>
      </c>
      <c r="I36" s="101" t="s">
        <v>95</v>
      </c>
      <c r="J36" s="98" t="s">
        <v>96</v>
      </c>
      <c r="K36" s="112">
        <v>0</v>
      </c>
      <c r="L36" s="112">
        <v>0</v>
      </c>
    </row>
    <row r="37" spans="1:12" s="103" customFormat="1" ht="60" x14ac:dyDescent="0.25">
      <c r="A37" s="97">
        <f t="shared" si="1"/>
        <v>36</v>
      </c>
      <c r="B37" s="98" t="s">
        <v>97</v>
      </c>
      <c r="C37" s="98" t="s">
        <v>92</v>
      </c>
      <c r="D37" s="108">
        <v>5105020275</v>
      </c>
      <c r="E37" s="116" t="s">
        <v>98</v>
      </c>
      <c r="F37" s="99">
        <v>1</v>
      </c>
      <c r="G37" s="112">
        <v>526135422.06999999</v>
      </c>
      <c r="H37" s="112">
        <v>274567556.44999999</v>
      </c>
      <c r="I37" s="98" t="s">
        <v>99</v>
      </c>
      <c r="J37" s="117" t="s">
        <v>100</v>
      </c>
      <c r="K37" s="112">
        <v>496446371.00999999</v>
      </c>
      <c r="L37" s="112">
        <v>496446371.00999999</v>
      </c>
    </row>
    <row r="38" spans="1:12" s="103" customFormat="1" ht="48" x14ac:dyDescent="0.25">
      <c r="A38" s="97">
        <f t="shared" si="1"/>
        <v>37</v>
      </c>
      <c r="B38" s="116" t="s">
        <v>101</v>
      </c>
      <c r="C38" s="98" t="s">
        <v>92</v>
      </c>
      <c r="D38" s="108">
        <v>5190177757</v>
      </c>
      <c r="E38" s="116" t="s">
        <v>37</v>
      </c>
      <c r="F38" s="99">
        <v>1</v>
      </c>
      <c r="G38" s="112">
        <v>333989075.27999997</v>
      </c>
      <c r="H38" s="112">
        <v>239390220.34</v>
      </c>
      <c r="I38" s="98" t="s">
        <v>102</v>
      </c>
      <c r="J38" s="98" t="s">
        <v>103</v>
      </c>
      <c r="K38" s="112">
        <v>0</v>
      </c>
      <c r="L38" s="112">
        <v>0</v>
      </c>
    </row>
    <row r="39" spans="1:12" s="103" customFormat="1" ht="36" x14ac:dyDescent="0.25">
      <c r="A39" s="97">
        <f t="shared" si="1"/>
        <v>38</v>
      </c>
      <c r="B39" s="116" t="s">
        <v>104</v>
      </c>
      <c r="C39" s="98" t="s">
        <v>92</v>
      </c>
      <c r="D39" s="108">
        <v>5105021039</v>
      </c>
      <c r="E39" s="116" t="s">
        <v>18</v>
      </c>
      <c r="F39" s="99">
        <v>1</v>
      </c>
      <c r="G39" s="112">
        <v>203341840.15000001</v>
      </c>
      <c r="H39" s="112">
        <v>204005269.93000001</v>
      </c>
      <c r="I39" s="101" t="s">
        <v>102</v>
      </c>
      <c r="J39" s="117" t="s">
        <v>105</v>
      </c>
      <c r="K39" s="112">
        <v>1798438.4</v>
      </c>
      <c r="L39" s="112">
        <f>K39+38888447.42</f>
        <v>40686885.82</v>
      </c>
    </row>
    <row r="40" spans="1:12" s="103" customFormat="1" ht="84" x14ac:dyDescent="0.25">
      <c r="A40" s="97">
        <f t="shared" si="1"/>
        <v>39</v>
      </c>
      <c r="B40" s="116" t="s">
        <v>106</v>
      </c>
      <c r="C40" s="98" t="s">
        <v>92</v>
      </c>
      <c r="D40" s="108">
        <v>5106800503</v>
      </c>
      <c r="E40" s="116" t="s">
        <v>37</v>
      </c>
      <c r="F40" s="99">
        <v>1</v>
      </c>
      <c r="G40" s="112">
        <v>70652893.670000002</v>
      </c>
      <c r="H40" s="112">
        <v>52428296.640000001</v>
      </c>
      <c r="I40" s="101" t="s">
        <v>25</v>
      </c>
      <c r="J40" s="117" t="s">
        <v>107</v>
      </c>
      <c r="K40" s="112">
        <v>0</v>
      </c>
      <c r="L40" s="112">
        <v>0</v>
      </c>
    </row>
    <row r="41" spans="1:12" s="103" customFormat="1" ht="156" x14ac:dyDescent="0.25">
      <c r="A41" s="97">
        <f t="shared" si="1"/>
        <v>40</v>
      </c>
      <c r="B41" s="108" t="s">
        <v>108</v>
      </c>
      <c r="C41" s="98" t="s">
        <v>109</v>
      </c>
      <c r="D41" s="111">
        <v>5101600300</v>
      </c>
      <c r="E41" s="108" t="s">
        <v>110</v>
      </c>
      <c r="F41" s="99">
        <v>0.97030000000000005</v>
      </c>
      <c r="G41" s="112">
        <v>0</v>
      </c>
      <c r="H41" s="112">
        <v>0</v>
      </c>
      <c r="I41" s="101" t="s">
        <v>111</v>
      </c>
      <c r="J41" s="98" t="s">
        <v>112</v>
      </c>
      <c r="K41" s="108" t="s">
        <v>113</v>
      </c>
      <c r="L41" s="108" t="s">
        <v>113</v>
      </c>
    </row>
    <row r="42" spans="1:12" s="103" customFormat="1" ht="60" x14ac:dyDescent="0.25">
      <c r="A42" s="97">
        <f t="shared" si="1"/>
        <v>41</v>
      </c>
      <c r="B42" s="108" t="s">
        <v>114</v>
      </c>
      <c r="C42" s="98" t="s">
        <v>109</v>
      </c>
      <c r="D42" s="111">
        <v>5190064320</v>
      </c>
      <c r="E42" s="108" t="s">
        <v>18</v>
      </c>
      <c r="F42" s="99">
        <v>1</v>
      </c>
      <c r="G42" s="104">
        <v>1034359302.9299999</v>
      </c>
      <c r="H42" s="104">
        <v>605609624.13</v>
      </c>
      <c r="I42" s="101" t="s">
        <v>115</v>
      </c>
      <c r="J42" s="98" t="s">
        <v>116</v>
      </c>
      <c r="K42" s="104">
        <v>6537275</v>
      </c>
      <c r="L42" s="104">
        <v>6417828</v>
      </c>
    </row>
    <row r="43" spans="1:12" s="103" customFormat="1" ht="84" x14ac:dyDescent="0.25">
      <c r="A43" s="97">
        <f t="shared" si="1"/>
        <v>42</v>
      </c>
      <c r="B43" s="108" t="s">
        <v>117</v>
      </c>
      <c r="C43" s="98" t="s">
        <v>109</v>
      </c>
      <c r="D43" s="118">
        <v>5190913407</v>
      </c>
      <c r="E43" s="119" t="s">
        <v>18</v>
      </c>
      <c r="F43" s="99">
        <v>1</v>
      </c>
      <c r="G43" s="114">
        <v>597793755.95000005</v>
      </c>
      <c r="H43" s="114">
        <v>389700000</v>
      </c>
      <c r="I43" s="101" t="s">
        <v>14</v>
      </c>
      <c r="J43" s="98" t="s">
        <v>15</v>
      </c>
      <c r="K43" s="114">
        <v>0</v>
      </c>
      <c r="L43" s="114">
        <v>0</v>
      </c>
    </row>
    <row r="44" spans="1:12" s="103" customFormat="1" ht="84" x14ac:dyDescent="0.25">
      <c r="A44" s="97">
        <f t="shared" si="1"/>
        <v>43</v>
      </c>
      <c r="B44" s="98" t="s">
        <v>118</v>
      </c>
      <c r="C44" s="98" t="s">
        <v>119</v>
      </c>
      <c r="D44" s="98">
        <v>5190926220</v>
      </c>
      <c r="E44" s="98" t="s">
        <v>120</v>
      </c>
      <c r="F44" s="99">
        <v>1</v>
      </c>
      <c r="G44" s="115">
        <v>27409699.120000001</v>
      </c>
      <c r="H44" s="114">
        <v>20619961.649999999</v>
      </c>
      <c r="I44" s="101" t="s">
        <v>14</v>
      </c>
      <c r="J44" s="98" t="s">
        <v>15</v>
      </c>
      <c r="K44" s="114">
        <v>0</v>
      </c>
      <c r="L44" s="114">
        <v>0</v>
      </c>
    </row>
    <row r="45" spans="1:12" s="103" customFormat="1" ht="48" x14ac:dyDescent="0.25">
      <c r="A45" s="97">
        <f t="shared" si="1"/>
        <v>44</v>
      </c>
      <c r="B45" s="98" t="s">
        <v>121</v>
      </c>
      <c r="C45" s="98" t="s">
        <v>119</v>
      </c>
      <c r="D45" s="98">
        <v>5193600346</v>
      </c>
      <c r="E45" s="98" t="s">
        <v>122</v>
      </c>
      <c r="F45" s="99">
        <v>1</v>
      </c>
      <c r="G45" s="104">
        <v>485695174.13</v>
      </c>
      <c r="H45" s="104">
        <v>908817901.75999999</v>
      </c>
      <c r="I45" s="101" t="s">
        <v>123</v>
      </c>
      <c r="J45" s="98" t="s">
        <v>124</v>
      </c>
      <c r="K45" s="104">
        <v>2980323000</v>
      </c>
      <c r="L45" s="104">
        <v>2980323000</v>
      </c>
    </row>
    <row r="46" spans="1:12" s="103" customFormat="1" ht="48" x14ac:dyDescent="0.25">
      <c r="A46" s="97">
        <f t="shared" si="1"/>
        <v>45</v>
      </c>
      <c r="B46" s="98" t="s">
        <v>125</v>
      </c>
      <c r="C46" s="98" t="s">
        <v>119</v>
      </c>
      <c r="D46" s="98">
        <v>5190907139</v>
      </c>
      <c r="E46" s="98" t="s">
        <v>126</v>
      </c>
      <c r="F46" s="99">
        <v>1</v>
      </c>
      <c r="G46" s="104">
        <v>14567658027.709999</v>
      </c>
      <c r="H46" s="104">
        <v>8053577463.04</v>
      </c>
      <c r="I46" s="101" t="s">
        <v>127</v>
      </c>
      <c r="J46" s="98" t="s">
        <v>128</v>
      </c>
      <c r="K46" s="104">
        <v>13735614000</v>
      </c>
      <c r="L46" s="104">
        <v>13735614000</v>
      </c>
    </row>
    <row r="47" spans="1:12" s="103" customFormat="1" ht="48" x14ac:dyDescent="0.25">
      <c r="A47" s="97">
        <f t="shared" si="1"/>
        <v>46</v>
      </c>
      <c r="B47" s="98" t="s">
        <v>129</v>
      </c>
      <c r="C47" s="98" t="s">
        <v>119</v>
      </c>
      <c r="D47" s="98">
        <v>5107909951</v>
      </c>
      <c r="E47" s="98" t="s">
        <v>126</v>
      </c>
      <c r="F47" s="99">
        <v>1</v>
      </c>
      <c r="G47" s="100">
        <v>26809555.030000001</v>
      </c>
      <c r="H47" s="100">
        <v>15929318.029999999</v>
      </c>
      <c r="I47" s="101" t="s">
        <v>130</v>
      </c>
      <c r="J47" s="108" t="s">
        <v>124</v>
      </c>
      <c r="K47" s="112">
        <v>210145000</v>
      </c>
      <c r="L47" s="112">
        <v>210145000</v>
      </c>
    </row>
    <row r="48" spans="1:12" s="103" customFormat="1" ht="48" x14ac:dyDescent="0.25">
      <c r="A48" s="97">
        <f t="shared" si="1"/>
        <v>47</v>
      </c>
      <c r="B48" s="98" t="s">
        <v>131</v>
      </c>
      <c r="C48" s="98" t="s">
        <v>119</v>
      </c>
      <c r="D48" s="98">
        <v>5105013366</v>
      </c>
      <c r="E48" s="98" t="s">
        <v>126</v>
      </c>
      <c r="F48" s="99" t="s">
        <v>45</v>
      </c>
      <c r="G48" s="100">
        <v>24883074.98</v>
      </c>
      <c r="H48" s="100">
        <v>18617720.940000001</v>
      </c>
      <c r="I48" s="101" t="s">
        <v>130</v>
      </c>
      <c r="J48" s="98" t="s">
        <v>132</v>
      </c>
      <c r="K48" s="112">
        <v>82008000</v>
      </c>
      <c r="L48" s="112">
        <v>82008000</v>
      </c>
    </row>
    <row r="49" spans="1:17" s="103" customFormat="1" ht="48" x14ac:dyDescent="0.25">
      <c r="A49" s="97">
        <f t="shared" si="1"/>
        <v>48</v>
      </c>
      <c r="B49" s="98" t="s">
        <v>133</v>
      </c>
      <c r="C49" s="98" t="s">
        <v>119</v>
      </c>
      <c r="D49" s="98">
        <v>5107908771</v>
      </c>
      <c r="E49" s="98" t="s">
        <v>126</v>
      </c>
      <c r="F49" s="99">
        <v>1</v>
      </c>
      <c r="G49" s="100">
        <v>0</v>
      </c>
      <c r="H49" s="100">
        <v>0</v>
      </c>
      <c r="I49" s="101" t="s">
        <v>134</v>
      </c>
      <c r="J49" s="98" t="s">
        <v>135</v>
      </c>
      <c r="K49" s="102">
        <v>24611000</v>
      </c>
      <c r="L49" s="102">
        <v>24611000</v>
      </c>
    </row>
    <row r="50" spans="1:17" s="103" customFormat="1" ht="48" x14ac:dyDescent="0.25">
      <c r="A50" s="97">
        <f t="shared" si="1"/>
        <v>49</v>
      </c>
      <c r="B50" s="98" t="s">
        <v>136</v>
      </c>
      <c r="C50" s="98" t="s">
        <v>119</v>
      </c>
      <c r="D50" s="98">
        <v>5110120910</v>
      </c>
      <c r="E50" s="98" t="s">
        <v>98</v>
      </c>
      <c r="F50" s="99">
        <v>1</v>
      </c>
      <c r="G50" s="100">
        <v>0</v>
      </c>
      <c r="H50" s="100">
        <v>25660696.41</v>
      </c>
      <c r="I50" s="101" t="s">
        <v>130</v>
      </c>
      <c r="J50" s="98" t="s">
        <v>137</v>
      </c>
      <c r="K50" s="112">
        <v>384597000</v>
      </c>
      <c r="L50" s="112">
        <v>384597000</v>
      </c>
    </row>
    <row r="51" spans="1:17" s="103" customFormat="1" ht="48" x14ac:dyDescent="0.25">
      <c r="A51" s="97">
        <f t="shared" si="1"/>
        <v>50</v>
      </c>
      <c r="B51" s="98" t="s">
        <v>138</v>
      </c>
      <c r="C51" s="98" t="s">
        <v>119</v>
      </c>
      <c r="D51" s="105">
        <v>5106000176</v>
      </c>
      <c r="E51" s="98" t="s">
        <v>122</v>
      </c>
      <c r="F51" s="99">
        <v>1</v>
      </c>
      <c r="G51" s="100">
        <v>0</v>
      </c>
      <c r="H51" s="107">
        <v>1642070.57</v>
      </c>
      <c r="I51" s="101" t="s">
        <v>139</v>
      </c>
      <c r="J51" s="98" t="s">
        <v>140</v>
      </c>
      <c r="K51" s="107">
        <v>34763000</v>
      </c>
      <c r="L51" s="107">
        <v>34763000</v>
      </c>
    </row>
    <row r="52" spans="1:17" s="103" customFormat="1" ht="48" x14ac:dyDescent="0.25">
      <c r="A52" s="97">
        <f t="shared" si="1"/>
        <v>51</v>
      </c>
      <c r="B52" s="98" t="s">
        <v>141</v>
      </c>
      <c r="C52" s="98" t="s">
        <v>119</v>
      </c>
      <c r="D52" s="105">
        <v>5109004556</v>
      </c>
      <c r="E52" s="98" t="s">
        <v>122</v>
      </c>
      <c r="F52" s="99">
        <v>1</v>
      </c>
      <c r="G52" s="100">
        <v>0</v>
      </c>
      <c r="H52" s="107">
        <v>0</v>
      </c>
      <c r="I52" s="101" t="s">
        <v>130</v>
      </c>
      <c r="J52" s="98" t="s">
        <v>124</v>
      </c>
      <c r="K52" s="107">
        <v>98410000</v>
      </c>
      <c r="L52" s="107">
        <v>98410000</v>
      </c>
    </row>
    <row r="53" spans="1:17" s="103" customFormat="1" ht="72" x14ac:dyDescent="0.25">
      <c r="A53" s="97">
        <f t="shared" si="1"/>
        <v>52</v>
      </c>
      <c r="B53" s="98" t="s">
        <v>142</v>
      </c>
      <c r="C53" s="98" t="s">
        <v>119</v>
      </c>
      <c r="D53" s="105">
        <v>5101200830</v>
      </c>
      <c r="E53" s="98" t="s">
        <v>122</v>
      </c>
      <c r="F53" s="99" t="s">
        <v>45</v>
      </c>
      <c r="G53" s="100">
        <v>0</v>
      </c>
      <c r="H53" s="107">
        <v>0</v>
      </c>
      <c r="I53" s="120" t="s">
        <v>143</v>
      </c>
      <c r="J53" s="108" t="s">
        <v>144</v>
      </c>
      <c r="K53" s="107">
        <v>703084000</v>
      </c>
      <c r="L53" s="107">
        <v>703084000</v>
      </c>
    </row>
    <row r="54" spans="1:17" s="103" customFormat="1" ht="84" x14ac:dyDescent="0.25">
      <c r="A54" s="97">
        <f t="shared" si="1"/>
        <v>53</v>
      </c>
      <c r="B54" s="108" t="s">
        <v>145</v>
      </c>
      <c r="C54" s="98" t="s">
        <v>146</v>
      </c>
      <c r="D54" s="121">
        <v>5190112968</v>
      </c>
      <c r="E54" s="108" t="s">
        <v>147</v>
      </c>
      <c r="F54" s="99">
        <v>1</v>
      </c>
      <c r="G54" s="104">
        <v>6577217882.79</v>
      </c>
      <c r="H54" s="104">
        <v>5014875256.3699999</v>
      </c>
      <c r="I54" s="101" t="s">
        <v>62</v>
      </c>
      <c r="J54" s="98" t="s">
        <v>148</v>
      </c>
      <c r="K54" s="104">
        <v>0</v>
      </c>
      <c r="L54" s="104">
        <v>0</v>
      </c>
    </row>
    <row r="55" spans="1:17" s="103" customFormat="1" ht="72" x14ac:dyDescent="0.25">
      <c r="A55" s="97">
        <f t="shared" si="1"/>
        <v>54</v>
      </c>
      <c r="B55" s="108" t="s">
        <v>149</v>
      </c>
      <c r="C55" s="98" t="s">
        <v>146</v>
      </c>
      <c r="D55" s="121">
        <v>5190114115</v>
      </c>
      <c r="E55" s="108" t="s">
        <v>150</v>
      </c>
      <c r="F55" s="99">
        <v>1</v>
      </c>
      <c r="G55" s="122">
        <v>537135</v>
      </c>
      <c r="H55" s="104">
        <v>3592075.4</v>
      </c>
      <c r="I55" s="101" t="s">
        <v>111</v>
      </c>
      <c r="J55" s="98" t="s">
        <v>151</v>
      </c>
      <c r="K55" s="104">
        <v>40361662.310000002</v>
      </c>
      <c r="L55" s="104">
        <v>40361662.310000002</v>
      </c>
    </row>
    <row r="56" spans="1:17" s="103" customFormat="1" ht="168" x14ac:dyDescent="0.25">
      <c r="A56" s="97">
        <f t="shared" si="1"/>
        <v>55</v>
      </c>
      <c r="B56" s="108" t="s">
        <v>152</v>
      </c>
      <c r="C56" s="98" t="s">
        <v>146</v>
      </c>
      <c r="D56" s="121">
        <v>5190084365</v>
      </c>
      <c r="E56" s="108" t="s">
        <v>153</v>
      </c>
      <c r="F56" s="99">
        <v>1</v>
      </c>
      <c r="G56" s="104">
        <v>395473705.43000001</v>
      </c>
      <c r="H56" s="104">
        <v>33555861.649999999</v>
      </c>
      <c r="I56" s="98" t="s">
        <v>62</v>
      </c>
      <c r="J56" s="98" t="s">
        <v>154</v>
      </c>
      <c r="K56" s="104">
        <v>0</v>
      </c>
      <c r="L56" s="104">
        <v>0</v>
      </c>
    </row>
    <row r="57" spans="1:17" s="103" customFormat="1" ht="96" x14ac:dyDescent="0.25">
      <c r="A57" s="97">
        <f t="shared" si="1"/>
        <v>56</v>
      </c>
      <c r="B57" s="108" t="s">
        <v>155</v>
      </c>
      <c r="C57" s="98" t="s">
        <v>146</v>
      </c>
      <c r="D57" s="121">
        <v>5190996259</v>
      </c>
      <c r="E57" s="108" t="s">
        <v>156</v>
      </c>
      <c r="F57" s="99">
        <v>1</v>
      </c>
      <c r="G57" s="104">
        <v>5480433757.75</v>
      </c>
      <c r="H57" s="104">
        <v>1602717135.04</v>
      </c>
      <c r="I57" s="101" t="s">
        <v>157</v>
      </c>
      <c r="J57" s="98" t="s">
        <v>158</v>
      </c>
      <c r="K57" s="104">
        <v>0</v>
      </c>
      <c r="L57" s="104">
        <v>0</v>
      </c>
    </row>
    <row r="58" spans="1:17" s="103" customFormat="1" ht="60" x14ac:dyDescent="0.25">
      <c r="A58" s="97">
        <f t="shared" si="1"/>
        <v>57</v>
      </c>
      <c r="B58" s="98" t="s">
        <v>159</v>
      </c>
      <c r="C58" s="98" t="s">
        <v>160</v>
      </c>
      <c r="D58" s="98">
        <v>5190128541</v>
      </c>
      <c r="E58" s="98" t="s">
        <v>161</v>
      </c>
      <c r="F58" s="99">
        <v>1</v>
      </c>
      <c r="G58" s="104">
        <v>21714773.41</v>
      </c>
      <c r="H58" s="104">
        <v>14701773.48</v>
      </c>
      <c r="I58" s="101" t="s">
        <v>25</v>
      </c>
      <c r="J58" s="98" t="s">
        <v>162</v>
      </c>
      <c r="K58" s="102" t="s">
        <v>45</v>
      </c>
      <c r="L58" s="102" t="s">
        <v>45</v>
      </c>
    </row>
    <row r="59" spans="1:17" s="103" customFormat="1" ht="36" x14ac:dyDescent="0.25">
      <c r="A59" s="97">
        <f t="shared" si="1"/>
        <v>58</v>
      </c>
      <c r="B59" s="108" t="s">
        <v>1681</v>
      </c>
      <c r="C59" s="98" t="s">
        <v>163</v>
      </c>
      <c r="D59" s="108">
        <v>5190103709</v>
      </c>
      <c r="E59" s="108" t="s">
        <v>164</v>
      </c>
      <c r="F59" s="99">
        <v>1</v>
      </c>
      <c r="G59" s="112">
        <v>758719528.39999998</v>
      </c>
      <c r="H59" s="112" t="s">
        <v>165</v>
      </c>
      <c r="I59" s="101" t="s">
        <v>166</v>
      </c>
      <c r="J59" s="98" t="s">
        <v>167</v>
      </c>
      <c r="K59" s="112" t="s">
        <v>165</v>
      </c>
      <c r="L59" s="112" t="s">
        <v>165</v>
      </c>
      <c r="M59" s="150" t="s">
        <v>168</v>
      </c>
      <c r="N59" s="150"/>
      <c r="O59" s="150"/>
      <c r="P59" s="150"/>
      <c r="Q59" s="150"/>
    </row>
    <row r="60" spans="1:17" s="103" customFormat="1" ht="60" x14ac:dyDescent="0.25">
      <c r="A60" s="97">
        <f t="shared" si="1"/>
        <v>59</v>
      </c>
      <c r="B60" s="108" t="s">
        <v>169</v>
      </c>
      <c r="C60" s="98" t="s">
        <v>163</v>
      </c>
      <c r="D60" s="108">
        <v>5101700745</v>
      </c>
      <c r="E60" s="108" t="s">
        <v>150</v>
      </c>
      <c r="F60" s="99">
        <v>1</v>
      </c>
      <c r="G60" s="112">
        <v>721146858.70000005</v>
      </c>
      <c r="H60" s="112">
        <v>598355110</v>
      </c>
      <c r="I60" s="101" t="s">
        <v>170</v>
      </c>
      <c r="J60" s="117" t="s">
        <v>171</v>
      </c>
      <c r="K60" s="112">
        <v>144978662.13</v>
      </c>
      <c r="L60" s="112">
        <v>143881726.63</v>
      </c>
    </row>
    <row r="61" spans="1:17" s="103" customFormat="1" ht="60" x14ac:dyDescent="0.25">
      <c r="A61" s="97">
        <f t="shared" si="1"/>
        <v>60</v>
      </c>
      <c r="B61" s="108" t="s">
        <v>172</v>
      </c>
      <c r="C61" s="98" t="s">
        <v>163</v>
      </c>
      <c r="D61" s="108">
        <v>5102006378</v>
      </c>
      <c r="E61" s="108" t="s">
        <v>150</v>
      </c>
      <c r="F61" s="99">
        <v>1</v>
      </c>
      <c r="G61" s="112">
        <v>331652210.66000003</v>
      </c>
      <c r="H61" s="112">
        <v>200821527.56999999</v>
      </c>
      <c r="I61" s="101" t="s">
        <v>170</v>
      </c>
      <c r="J61" s="117" t="s">
        <v>171</v>
      </c>
      <c r="K61" s="112">
        <v>74146957.219999999</v>
      </c>
      <c r="L61" s="112">
        <v>72558657.219999999</v>
      </c>
    </row>
    <row r="62" spans="1:17" s="103" customFormat="1" ht="36" x14ac:dyDescent="0.25">
      <c r="A62" s="97">
        <f t="shared" si="1"/>
        <v>61</v>
      </c>
      <c r="B62" s="108" t="s">
        <v>173</v>
      </c>
      <c r="C62" s="98" t="s">
        <v>163</v>
      </c>
      <c r="D62" s="108">
        <v>5191501438</v>
      </c>
      <c r="E62" s="108" t="s">
        <v>150</v>
      </c>
      <c r="F62" s="99">
        <v>1</v>
      </c>
      <c r="G62" s="112">
        <v>204572011.66</v>
      </c>
      <c r="H62" s="112">
        <v>112615124.02</v>
      </c>
      <c r="I62" s="101" t="s">
        <v>170</v>
      </c>
      <c r="J62" s="98" t="s">
        <v>174</v>
      </c>
      <c r="K62" s="112">
        <v>61844698.369999997</v>
      </c>
      <c r="L62" s="112">
        <v>60779935.789999999</v>
      </c>
    </row>
    <row r="63" spans="1:17" s="103" customFormat="1" ht="60" x14ac:dyDescent="0.25">
      <c r="A63" s="97">
        <f t="shared" si="1"/>
        <v>62</v>
      </c>
      <c r="B63" s="108" t="s">
        <v>175</v>
      </c>
      <c r="C63" s="98" t="s">
        <v>163</v>
      </c>
      <c r="D63" s="108">
        <v>5102007413</v>
      </c>
      <c r="E63" s="108" t="s">
        <v>150</v>
      </c>
      <c r="F63" s="99">
        <v>1</v>
      </c>
      <c r="G63" s="112">
        <v>196211774.56</v>
      </c>
      <c r="H63" s="112">
        <v>114795976.51000001</v>
      </c>
      <c r="I63" s="101" t="s">
        <v>170</v>
      </c>
      <c r="J63" s="117" t="s">
        <v>171</v>
      </c>
      <c r="K63" s="112">
        <v>35026767.609999999</v>
      </c>
      <c r="L63" s="112">
        <v>35026767.590000004</v>
      </c>
    </row>
    <row r="64" spans="1:17" s="103" customFormat="1" ht="60" x14ac:dyDescent="0.25">
      <c r="A64" s="97">
        <f t="shared" si="1"/>
        <v>63</v>
      </c>
      <c r="B64" s="108" t="s">
        <v>176</v>
      </c>
      <c r="C64" s="98" t="s">
        <v>163</v>
      </c>
      <c r="D64" s="108">
        <v>5101402410</v>
      </c>
      <c r="E64" s="108" t="s">
        <v>150</v>
      </c>
      <c r="F64" s="99">
        <v>1</v>
      </c>
      <c r="G64" s="112">
        <v>205111507.33000001</v>
      </c>
      <c r="H64" s="112">
        <v>247966609.81</v>
      </c>
      <c r="I64" s="101" t="s">
        <v>170</v>
      </c>
      <c r="J64" s="117" t="s">
        <v>171</v>
      </c>
      <c r="K64" s="112">
        <v>20020257.890000001</v>
      </c>
      <c r="L64" s="112">
        <v>19988162.890000001</v>
      </c>
    </row>
    <row r="65" spans="1:12" s="103" customFormat="1" ht="72" x14ac:dyDescent="0.25">
      <c r="A65" s="97">
        <f t="shared" si="1"/>
        <v>64</v>
      </c>
      <c r="B65" s="108" t="s">
        <v>177</v>
      </c>
      <c r="C65" s="98" t="s">
        <v>163</v>
      </c>
      <c r="D65" s="108">
        <v>5102050539</v>
      </c>
      <c r="E65" s="108" t="s">
        <v>150</v>
      </c>
      <c r="F65" s="99">
        <v>1</v>
      </c>
      <c r="G65" s="112">
        <v>228380414.46000001</v>
      </c>
      <c r="H65" s="112">
        <v>249256308.72</v>
      </c>
      <c r="I65" s="101" t="s">
        <v>170</v>
      </c>
      <c r="J65" s="98" t="s">
        <v>178</v>
      </c>
      <c r="K65" s="112">
        <v>8350125.4800000004</v>
      </c>
      <c r="L65" s="112">
        <v>7489291.3099999996</v>
      </c>
    </row>
    <row r="66" spans="1:12" s="103" customFormat="1" ht="60" x14ac:dyDescent="0.25">
      <c r="A66" s="97">
        <f t="shared" si="1"/>
        <v>65</v>
      </c>
      <c r="B66" s="108" t="s">
        <v>179</v>
      </c>
      <c r="C66" s="98" t="s">
        <v>163</v>
      </c>
      <c r="D66" s="108">
        <v>5104004993</v>
      </c>
      <c r="E66" s="108" t="s">
        <v>150</v>
      </c>
      <c r="F66" s="99">
        <v>1</v>
      </c>
      <c r="G66" s="112">
        <v>154166074.28999999</v>
      </c>
      <c r="H66" s="112">
        <v>82205461.769999996</v>
      </c>
      <c r="I66" s="101" t="s">
        <v>170</v>
      </c>
      <c r="J66" s="117" t="s">
        <v>171</v>
      </c>
      <c r="K66" s="112">
        <v>12887263.16</v>
      </c>
      <c r="L66" s="112">
        <v>12642263.16</v>
      </c>
    </row>
    <row r="67" spans="1:12" s="103" customFormat="1" ht="36" x14ac:dyDescent="0.25">
      <c r="A67" s="97">
        <f t="shared" ref="A67:A98" si="2">1+A66</f>
        <v>66</v>
      </c>
      <c r="B67" s="108" t="s">
        <v>180</v>
      </c>
      <c r="C67" s="98" t="s">
        <v>163</v>
      </c>
      <c r="D67" s="108">
        <v>5107110157</v>
      </c>
      <c r="E67" s="108" t="s">
        <v>150</v>
      </c>
      <c r="F67" s="99">
        <v>1</v>
      </c>
      <c r="G67" s="112">
        <v>219486904.25999999</v>
      </c>
      <c r="H67" s="112">
        <v>291925928.75</v>
      </c>
      <c r="I67" s="101" t="s">
        <v>170</v>
      </c>
      <c r="J67" s="98" t="s">
        <v>174</v>
      </c>
      <c r="K67" s="112">
        <v>38100755.670000002</v>
      </c>
      <c r="L67" s="112">
        <v>27231930.210000001</v>
      </c>
    </row>
    <row r="68" spans="1:12" s="103" customFormat="1" ht="72" x14ac:dyDescent="0.25">
      <c r="A68" s="97">
        <f t="shared" si="2"/>
        <v>67</v>
      </c>
      <c r="B68" s="108" t="s">
        <v>181</v>
      </c>
      <c r="C68" s="98" t="s">
        <v>163</v>
      </c>
      <c r="D68" s="108">
        <v>5190117050</v>
      </c>
      <c r="E68" s="108" t="s">
        <v>150</v>
      </c>
      <c r="F68" s="99">
        <v>1</v>
      </c>
      <c r="G68" s="112">
        <v>260333117.66</v>
      </c>
      <c r="H68" s="112">
        <v>262423479.38999999</v>
      </c>
      <c r="I68" s="101" t="s">
        <v>170</v>
      </c>
      <c r="J68" s="98" t="s">
        <v>178</v>
      </c>
      <c r="K68" s="112">
        <v>6800394.4900000002</v>
      </c>
      <c r="L68" s="112">
        <v>7936577.4699999997</v>
      </c>
    </row>
    <row r="69" spans="1:12" s="103" customFormat="1" ht="72" x14ac:dyDescent="0.25">
      <c r="A69" s="97">
        <f t="shared" si="2"/>
        <v>68</v>
      </c>
      <c r="B69" s="108" t="s">
        <v>182</v>
      </c>
      <c r="C69" s="98" t="s">
        <v>163</v>
      </c>
      <c r="D69" s="108">
        <v>5116000665</v>
      </c>
      <c r="E69" s="108" t="s">
        <v>150</v>
      </c>
      <c r="F69" s="99">
        <v>1</v>
      </c>
      <c r="G69" s="112">
        <v>95364617.349999994</v>
      </c>
      <c r="H69" s="112">
        <v>61980480.670000002</v>
      </c>
      <c r="I69" s="101" t="s">
        <v>170</v>
      </c>
      <c r="J69" s="98" t="s">
        <v>178</v>
      </c>
      <c r="K69" s="112">
        <v>832033.73</v>
      </c>
      <c r="L69" s="112">
        <v>832033.73</v>
      </c>
    </row>
    <row r="70" spans="1:12" s="103" customFormat="1" ht="72" x14ac:dyDescent="0.25">
      <c r="A70" s="97">
        <f t="shared" si="2"/>
        <v>69</v>
      </c>
      <c r="B70" s="108" t="s">
        <v>183</v>
      </c>
      <c r="C70" s="98" t="s">
        <v>163</v>
      </c>
      <c r="D70" s="108">
        <v>5109004235</v>
      </c>
      <c r="E70" s="108" t="s">
        <v>150</v>
      </c>
      <c r="F70" s="99">
        <v>1</v>
      </c>
      <c r="G70" s="112">
        <v>71498186.400000006</v>
      </c>
      <c r="H70" s="112">
        <v>50969395.380000003</v>
      </c>
      <c r="I70" s="101" t="s">
        <v>170</v>
      </c>
      <c r="J70" s="98" t="s">
        <v>178</v>
      </c>
      <c r="K70" s="112">
        <v>740164.48</v>
      </c>
      <c r="L70" s="112">
        <v>740164.48</v>
      </c>
    </row>
    <row r="71" spans="1:12" s="103" customFormat="1" ht="60" x14ac:dyDescent="0.25">
      <c r="A71" s="97">
        <f t="shared" si="2"/>
        <v>70</v>
      </c>
      <c r="B71" s="108" t="s">
        <v>184</v>
      </c>
      <c r="C71" s="98" t="s">
        <v>163</v>
      </c>
      <c r="D71" s="108">
        <v>5110120814</v>
      </c>
      <c r="E71" s="108" t="s">
        <v>150</v>
      </c>
      <c r="F71" s="99">
        <v>1</v>
      </c>
      <c r="G71" s="112">
        <v>95525526.620000005</v>
      </c>
      <c r="H71" s="112">
        <v>69186491.120000005</v>
      </c>
      <c r="I71" s="101" t="s">
        <v>170</v>
      </c>
      <c r="J71" s="117" t="s">
        <v>171</v>
      </c>
      <c r="K71" s="112">
        <v>7638343.6699999999</v>
      </c>
      <c r="L71" s="112">
        <v>7604114.2699999996</v>
      </c>
    </row>
    <row r="72" spans="1:12" s="103" customFormat="1" ht="36" x14ac:dyDescent="0.25">
      <c r="A72" s="97">
        <f t="shared" si="2"/>
        <v>71</v>
      </c>
      <c r="B72" s="108" t="s">
        <v>185</v>
      </c>
      <c r="C72" s="98" t="s">
        <v>163</v>
      </c>
      <c r="D72" s="108">
        <v>5107010346</v>
      </c>
      <c r="E72" s="108" t="s">
        <v>161</v>
      </c>
      <c r="F72" s="99">
        <v>1</v>
      </c>
      <c r="G72" s="112">
        <v>402032407.94</v>
      </c>
      <c r="H72" s="102">
        <v>260081122.68000001</v>
      </c>
      <c r="I72" s="101" t="s">
        <v>170</v>
      </c>
      <c r="J72" s="98" t="s">
        <v>174</v>
      </c>
      <c r="K72" s="112">
        <v>44490930.299999997</v>
      </c>
      <c r="L72" s="112">
        <v>43213177.009999998</v>
      </c>
    </row>
    <row r="73" spans="1:12" s="103" customFormat="1" ht="72" x14ac:dyDescent="0.25">
      <c r="A73" s="97">
        <f t="shared" si="2"/>
        <v>72</v>
      </c>
      <c r="B73" s="108" t="s">
        <v>186</v>
      </c>
      <c r="C73" s="98" t="s">
        <v>163</v>
      </c>
      <c r="D73" s="108">
        <v>5190123014</v>
      </c>
      <c r="E73" s="108" t="s">
        <v>161</v>
      </c>
      <c r="F73" s="99">
        <v>1</v>
      </c>
      <c r="G73" s="112">
        <v>145771646.31999999</v>
      </c>
      <c r="H73" s="102">
        <v>127858080.37</v>
      </c>
      <c r="I73" s="101" t="s">
        <v>170</v>
      </c>
      <c r="J73" s="98" t="s">
        <v>178</v>
      </c>
      <c r="K73" s="112">
        <v>514501.49</v>
      </c>
      <c r="L73" s="112">
        <v>1476.72</v>
      </c>
    </row>
    <row r="74" spans="1:12" s="103" customFormat="1" ht="72" x14ac:dyDescent="0.25">
      <c r="A74" s="97">
        <f t="shared" si="2"/>
        <v>73</v>
      </c>
      <c r="B74" s="108" t="s">
        <v>187</v>
      </c>
      <c r="C74" s="98" t="s">
        <v>163</v>
      </c>
      <c r="D74" s="108">
        <v>5107912665</v>
      </c>
      <c r="E74" s="108" t="s">
        <v>147</v>
      </c>
      <c r="F74" s="99">
        <v>1</v>
      </c>
      <c r="G74" s="112">
        <v>0</v>
      </c>
      <c r="H74" s="112">
        <v>9237499632.9099998</v>
      </c>
      <c r="I74" s="101" t="s">
        <v>170</v>
      </c>
      <c r="J74" s="98" t="s">
        <v>178</v>
      </c>
      <c r="K74" s="112" t="s">
        <v>165</v>
      </c>
      <c r="L74" s="112" t="s">
        <v>165</v>
      </c>
    </row>
    <row r="75" spans="1:12" s="103" customFormat="1" ht="36" x14ac:dyDescent="0.25">
      <c r="A75" s="97">
        <f t="shared" si="2"/>
        <v>74</v>
      </c>
      <c r="B75" s="108" t="s">
        <v>188</v>
      </c>
      <c r="C75" s="98" t="s">
        <v>163</v>
      </c>
      <c r="D75" s="108">
        <v>5190103709</v>
      </c>
      <c r="E75" s="108" t="s">
        <v>147</v>
      </c>
      <c r="F75" s="99">
        <v>1</v>
      </c>
      <c r="G75" s="112">
        <v>0</v>
      </c>
      <c r="H75" s="112">
        <v>527217658.25999999</v>
      </c>
      <c r="I75" s="101" t="s">
        <v>166</v>
      </c>
      <c r="J75" s="98" t="s">
        <v>167</v>
      </c>
      <c r="K75" s="112" t="s">
        <v>165</v>
      </c>
      <c r="L75" s="112" t="s">
        <v>165</v>
      </c>
    </row>
    <row r="76" spans="1:12" s="103" customFormat="1" ht="126" customHeight="1" x14ac:dyDescent="0.25">
      <c r="A76" s="97">
        <f t="shared" si="2"/>
        <v>75</v>
      </c>
      <c r="B76" s="108" t="s">
        <v>189</v>
      </c>
      <c r="C76" s="98" t="s">
        <v>190</v>
      </c>
      <c r="D76" s="111">
        <v>5190087045</v>
      </c>
      <c r="E76" s="108" t="s">
        <v>58</v>
      </c>
      <c r="F76" s="99">
        <v>1</v>
      </c>
      <c r="G76" s="112">
        <v>54514724.079999998</v>
      </c>
      <c r="H76" s="108" t="s">
        <v>191</v>
      </c>
      <c r="I76" s="101" t="s">
        <v>192</v>
      </c>
      <c r="J76" s="98" t="s">
        <v>193</v>
      </c>
      <c r="K76" s="112">
        <v>6000000</v>
      </c>
      <c r="L76" s="112">
        <v>6000000</v>
      </c>
    </row>
    <row r="77" spans="1:12" s="103" customFormat="1" ht="99.75" customHeight="1" x14ac:dyDescent="0.25">
      <c r="A77" s="97">
        <f t="shared" si="2"/>
        <v>76</v>
      </c>
      <c r="B77" s="108" t="s">
        <v>194</v>
      </c>
      <c r="C77" s="98" t="s">
        <v>190</v>
      </c>
      <c r="D77" s="111">
        <v>5101110425</v>
      </c>
      <c r="E77" s="108" t="s">
        <v>18</v>
      </c>
      <c r="F77" s="99">
        <v>1</v>
      </c>
      <c r="G77" s="104">
        <v>25221241.670000002</v>
      </c>
      <c r="H77" s="104">
        <v>15077403.619999999</v>
      </c>
      <c r="I77" s="101" t="s">
        <v>195</v>
      </c>
      <c r="J77" s="98" t="s">
        <v>196</v>
      </c>
      <c r="K77" s="111">
        <v>0</v>
      </c>
      <c r="L77" s="111">
        <v>0</v>
      </c>
    </row>
    <row r="78" spans="1:12" s="103" customFormat="1" ht="96" x14ac:dyDescent="0.25">
      <c r="A78" s="97">
        <f t="shared" si="2"/>
        <v>77</v>
      </c>
      <c r="B78" s="98" t="s">
        <v>197</v>
      </c>
      <c r="C78" s="98" t="s">
        <v>190</v>
      </c>
      <c r="D78" s="98">
        <v>5190028145</v>
      </c>
      <c r="E78" s="98" t="s">
        <v>198</v>
      </c>
      <c r="F78" s="106">
        <v>1</v>
      </c>
      <c r="G78" s="104">
        <v>108561326.8</v>
      </c>
      <c r="H78" s="104">
        <v>58632842.509999998</v>
      </c>
      <c r="I78" s="101" t="s">
        <v>199</v>
      </c>
      <c r="J78" s="98" t="s">
        <v>200</v>
      </c>
      <c r="K78" s="111">
        <v>0</v>
      </c>
      <c r="L78" s="111">
        <v>0</v>
      </c>
    </row>
    <row r="79" spans="1:12" s="103" customFormat="1" ht="96" x14ac:dyDescent="0.25">
      <c r="A79" s="97">
        <f t="shared" si="2"/>
        <v>78</v>
      </c>
      <c r="B79" s="108" t="s">
        <v>201</v>
      </c>
      <c r="C79" s="98" t="s">
        <v>190</v>
      </c>
      <c r="D79" s="111">
        <v>5100000331</v>
      </c>
      <c r="E79" s="108" t="s">
        <v>202</v>
      </c>
      <c r="F79" s="99">
        <v>0.55000000000000004</v>
      </c>
      <c r="G79" s="108" t="s">
        <v>203</v>
      </c>
      <c r="H79" s="104">
        <v>27594.71</v>
      </c>
      <c r="I79" s="101" t="s">
        <v>204</v>
      </c>
      <c r="J79" s="98" t="s">
        <v>205</v>
      </c>
      <c r="K79" s="104">
        <v>64616638.350000001</v>
      </c>
      <c r="L79" s="104">
        <v>64616638.350000001</v>
      </c>
    </row>
    <row r="80" spans="1:12" s="103" customFormat="1" ht="60" x14ac:dyDescent="0.25">
      <c r="A80" s="97">
        <f t="shared" si="2"/>
        <v>79</v>
      </c>
      <c r="B80" s="108" t="s">
        <v>206</v>
      </c>
      <c r="C80" s="98" t="s">
        <v>190</v>
      </c>
      <c r="D80" s="108">
        <v>5190079439</v>
      </c>
      <c r="E80" s="108" t="s">
        <v>58</v>
      </c>
      <c r="F80" s="106">
        <v>1</v>
      </c>
      <c r="G80" s="119" t="s">
        <v>207</v>
      </c>
      <c r="H80" s="104">
        <v>12485343.609999999</v>
      </c>
      <c r="I80" s="101" t="s">
        <v>208</v>
      </c>
      <c r="J80" s="98" t="s">
        <v>209</v>
      </c>
      <c r="K80" s="111">
        <v>0</v>
      </c>
      <c r="L80" s="104">
        <v>3054114</v>
      </c>
    </row>
    <row r="81" spans="1:12" s="103" customFormat="1" ht="36" x14ac:dyDescent="0.25">
      <c r="A81" s="97">
        <f t="shared" si="2"/>
        <v>80</v>
      </c>
      <c r="B81" s="94" t="s">
        <v>1685</v>
      </c>
      <c r="C81" s="98" t="s">
        <v>210</v>
      </c>
      <c r="D81" s="111">
        <v>5192150013</v>
      </c>
      <c r="E81" s="108" t="s">
        <v>164</v>
      </c>
      <c r="F81" s="106">
        <v>1</v>
      </c>
      <c r="G81" s="112">
        <v>806746760.16999996</v>
      </c>
      <c r="H81" s="123">
        <v>1555271851.1500001</v>
      </c>
      <c r="I81" s="101" t="s">
        <v>211</v>
      </c>
      <c r="J81" s="98" t="s">
        <v>212</v>
      </c>
      <c r="K81" s="123">
        <v>15372013.02</v>
      </c>
      <c r="L81" s="123">
        <v>15345722.15</v>
      </c>
    </row>
    <row r="82" spans="1:12" s="103" customFormat="1" ht="36" x14ac:dyDescent="0.25">
      <c r="A82" s="97">
        <f t="shared" si="2"/>
        <v>81</v>
      </c>
      <c r="B82" s="94" t="s">
        <v>1686</v>
      </c>
      <c r="C82" s="98" t="s">
        <v>210</v>
      </c>
      <c r="D82" s="111">
        <v>5190024856</v>
      </c>
      <c r="E82" s="108" t="s">
        <v>164</v>
      </c>
      <c r="F82" s="106">
        <v>1</v>
      </c>
      <c r="G82" s="112">
        <v>388694184.24000001</v>
      </c>
      <c r="H82" s="123">
        <v>0</v>
      </c>
      <c r="I82" s="101" t="s">
        <v>211</v>
      </c>
      <c r="J82" s="98" t="s">
        <v>212</v>
      </c>
      <c r="K82" s="123">
        <v>0</v>
      </c>
      <c r="L82" s="123">
        <v>0</v>
      </c>
    </row>
    <row r="83" spans="1:12" s="103" customFormat="1" ht="36" x14ac:dyDescent="0.25">
      <c r="A83" s="97">
        <f t="shared" si="2"/>
        <v>82</v>
      </c>
      <c r="B83" s="94" t="s">
        <v>1687</v>
      </c>
      <c r="C83" s="98" t="s">
        <v>210</v>
      </c>
      <c r="D83" s="111">
        <v>5190404008</v>
      </c>
      <c r="E83" s="108" t="s">
        <v>164</v>
      </c>
      <c r="F83" s="106">
        <v>1</v>
      </c>
      <c r="G83" s="112">
        <v>289924533.83999997</v>
      </c>
      <c r="H83" s="123">
        <v>0</v>
      </c>
      <c r="I83" s="101" t="s">
        <v>211</v>
      </c>
      <c r="J83" s="98" t="s">
        <v>213</v>
      </c>
      <c r="K83" s="123">
        <v>0</v>
      </c>
      <c r="L83" s="123">
        <v>0</v>
      </c>
    </row>
    <row r="84" spans="1:12" s="103" customFormat="1" ht="36" x14ac:dyDescent="0.25">
      <c r="A84" s="97">
        <f t="shared" si="2"/>
        <v>83</v>
      </c>
      <c r="B84" s="94" t="s">
        <v>1688</v>
      </c>
      <c r="C84" s="98" t="s">
        <v>210</v>
      </c>
      <c r="D84" s="111">
        <v>5190306427</v>
      </c>
      <c r="E84" s="108" t="s">
        <v>164</v>
      </c>
      <c r="F84" s="106">
        <v>1</v>
      </c>
      <c r="G84" s="112">
        <v>303580256.32999998</v>
      </c>
      <c r="H84" s="123">
        <v>0</v>
      </c>
      <c r="I84" s="101" t="s">
        <v>211</v>
      </c>
      <c r="J84" s="98" t="s">
        <v>212</v>
      </c>
      <c r="K84" s="123">
        <v>0</v>
      </c>
      <c r="L84" s="123">
        <v>0</v>
      </c>
    </row>
    <row r="85" spans="1:12" s="103" customFormat="1" ht="60" x14ac:dyDescent="0.25">
      <c r="A85" s="97">
        <f t="shared" si="2"/>
        <v>84</v>
      </c>
      <c r="B85" s="94" t="s">
        <v>1689</v>
      </c>
      <c r="C85" s="98" t="s">
        <v>210</v>
      </c>
      <c r="D85" s="111">
        <v>5101740280</v>
      </c>
      <c r="E85" s="108" t="s">
        <v>164</v>
      </c>
      <c r="F85" s="106">
        <v>1</v>
      </c>
      <c r="G85" s="112">
        <v>239364608.83000001</v>
      </c>
      <c r="H85" s="123">
        <v>0</v>
      </c>
      <c r="I85" s="101" t="s">
        <v>211</v>
      </c>
      <c r="J85" s="98" t="s">
        <v>212</v>
      </c>
      <c r="K85" s="123">
        <v>0</v>
      </c>
      <c r="L85" s="123">
        <v>0</v>
      </c>
    </row>
    <row r="86" spans="1:12" s="103" customFormat="1" ht="72" x14ac:dyDescent="0.25">
      <c r="A86" s="97">
        <f t="shared" si="2"/>
        <v>85</v>
      </c>
      <c r="B86" s="94" t="s">
        <v>1690</v>
      </c>
      <c r="C86" s="98" t="s">
        <v>210</v>
      </c>
      <c r="D86" s="111">
        <v>5190404329</v>
      </c>
      <c r="E86" s="108" t="s">
        <v>164</v>
      </c>
      <c r="F86" s="106">
        <v>1</v>
      </c>
      <c r="G86" s="112">
        <v>190808543.93000001</v>
      </c>
      <c r="H86" s="104">
        <v>137776576.75</v>
      </c>
      <c r="I86" s="101" t="s">
        <v>211</v>
      </c>
      <c r="J86" s="98" t="s">
        <v>212</v>
      </c>
      <c r="K86" s="104">
        <v>0</v>
      </c>
      <c r="L86" s="104">
        <v>0</v>
      </c>
    </row>
    <row r="87" spans="1:12" s="103" customFormat="1" ht="36" x14ac:dyDescent="0.25">
      <c r="A87" s="97">
        <f t="shared" si="2"/>
        <v>86</v>
      </c>
      <c r="B87" s="94" t="s">
        <v>1691</v>
      </c>
      <c r="C87" s="98" t="s">
        <v>210</v>
      </c>
      <c r="D87" s="111">
        <v>5190800114</v>
      </c>
      <c r="E87" s="108" t="s">
        <v>164</v>
      </c>
      <c r="F87" s="106">
        <v>1</v>
      </c>
      <c r="G87" s="112">
        <v>7037340258.2299995</v>
      </c>
      <c r="H87" s="104">
        <v>11690452422.02</v>
      </c>
      <c r="I87" s="101" t="s">
        <v>211</v>
      </c>
      <c r="J87" s="98" t="s">
        <v>212</v>
      </c>
      <c r="K87" s="104">
        <v>193071288.05000001</v>
      </c>
      <c r="L87" s="104">
        <v>408186393.69</v>
      </c>
    </row>
    <row r="88" spans="1:12" s="103" customFormat="1" ht="36" x14ac:dyDescent="0.25">
      <c r="A88" s="97">
        <f t="shared" si="2"/>
        <v>87</v>
      </c>
      <c r="B88" s="94" t="s">
        <v>1692</v>
      </c>
      <c r="C88" s="98" t="s">
        <v>210</v>
      </c>
      <c r="D88" s="111">
        <v>5110100984</v>
      </c>
      <c r="E88" s="108" t="s">
        <v>164</v>
      </c>
      <c r="F88" s="106">
        <v>1</v>
      </c>
      <c r="G88" s="112">
        <v>1052369448.13</v>
      </c>
      <c r="H88" s="104">
        <v>0</v>
      </c>
      <c r="I88" s="101" t="s">
        <v>211</v>
      </c>
      <c r="J88" s="98" t="s">
        <v>212</v>
      </c>
      <c r="K88" s="104">
        <v>0</v>
      </c>
      <c r="L88" s="104">
        <v>0</v>
      </c>
    </row>
    <row r="89" spans="1:12" s="103" customFormat="1" ht="36" x14ac:dyDescent="0.25">
      <c r="A89" s="97">
        <f t="shared" si="2"/>
        <v>88</v>
      </c>
      <c r="B89" s="94" t="s">
        <v>1693</v>
      </c>
      <c r="C89" s="98" t="s">
        <v>210</v>
      </c>
      <c r="D89" s="111">
        <v>5107914486</v>
      </c>
      <c r="E89" s="108" t="s">
        <v>164</v>
      </c>
      <c r="F89" s="106">
        <v>1</v>
      </c>
      <c r="G89" s="112">
        <v>1970279374.25</v>
      </c>
      <c r="H89" s="104">
        <v>0</v>
      </c>
      <c r="I89" s="101" t="s">
        <v>211</v>
      </c>
      <c r="J89" s="98" t="s">
        <v>212</v>
      </c>
      <c r="K89" s="104">
        <v>0</v>
      </c>
      <c r="L89" s="104">
        <v>0</v>
      </c>
    </row>
    <row r="90" spans="1:12" s="103" customFormat="1" ht="36" x14ac:dyDescent="0.25">
      <c r="A90" s="97">
        <f t="shared" si="2"/>
        <v>89</v>
      </c>
      <c r="B90" s="94" t="s">
        <v>1694</v>
      </c>
      <c r="C90" s="98" t="s">
        <v>210</v>
      </c>
      <c r="D90" s="111">
        <v>5108900020</v>
      </c>
      <c r="E90" s="108" t="s">
        <v>164</v>
      </c>
      <c r="F90" s="106">
        <v>1</v>
      </c>
      <c r="G90" s="112">
        <v>696336002.11000001</v>
      </c>
      <c r="H90" s="104">
        <v>0</v>
      </c>
      <c r="I90" s="101" t="s">
        <v>211</v>
      </c>
      <c r="J90" s="98" t="s">
        <v>212</v>
      </c>
      <c r="K90" s="104">
        <v>0</v>
      </c>
      <c r="L90" s="104">
        <v>0</v>
      </c>
    </row>
    <row r="91" spans="1:12" s="103" customFormat="1" ht="36" x14ac:dyDescent="0.25">
      <c r="A91" s="97">
        <f t="shared" si="2"/>
        <v>90</v>
      </c>
      <c r="B91" s="94" t="s">
        <v>1695</v>
      </c>
      <c r="C91" s="98" t="s">
        <v>210</v>
      </c>
      <c r="D91" s="111">
        <v>5106050177</v>
      </c>
      <c r="E91" s="108" t="s">
        <v>164</v>
      </c>
      <c r="F91" s="106">
        <v>1</v>
      </c>
      <c r="G91" s="112">
        <v>221801702.09</v>
      </c>
      <c r="H91" s="104">
        <v>0</v>
      </c>
      <c r="I91" s="101" t="s">
        <v>211</v>
      </c>
      <c r="J91" s="98" t="s">
        <v>212</v>
      </c>
      <c r="K91" s="104">
        <v>0</v>
      </c>
      <c r="L91" s="104">
        <v>0</v>
      </c>
    </row>
    <row r="92" spans="1:12" s="103" customFormat="1" ht="36" x14ac:dyDescent="0.25">
      <c r="A92" s="97">
        <f t="shared" si="2"/>
        <v>91</v>
      </c>
      <c r="B92" s="152" t="s">
        <v>214</v>
      </c>
      <c r="C92" s="98" t="s">
        <v>210</v>
      </c>
      <c r="D92" s="111">
        <v>5105032633</v>
      </c>
      <c r="E92" s="108" t="s">
        <v>164</v>
      </c>
      <c r="F92" s="106">
        <v>1</v>
      </c>
      <c r="G92" s="112">
        <v>1408051748.8699999</v>
      </c>
      <c r="H92" s="104">
        <v>0</v>
      </c>
      <c r="I92" s="101" t="s">
        <v>211</v>
      </c>
      <c r="J92" s="98" t="s">
        <v>212</v>
      </c>
      <c r="K92" s="104">
        <v>0</v>
      </c>
      <c r="L92" s="104">
        <v>0</v>
      </c>
    </row>
    <row r="93" spans="1:12" s="103" customFormat="1" ht="36" x14ac:dyDescent="0.25">
      <c r="A93" s="97">
        <f t="shared" si="2"/>
        <v>92</v>
      </c>
      <c r="B93" s="152" t="s">
        <v>215</v>
      </c>
      <c r="C93" s="98" t="s">
        <v>210</v>
      </c>
      <c r="D93" s="111">
        <v>5109800090</v>
      </c>
      <c r="E93" s="108" t="s">
        <v>164</v>
      </c>
      <c r="F93" s="106">
        <v>1</v>
      </c>
      <c r="G93" s="112">
        <v>791752061.36000001</v>
      </c>
      <c r="H93" s="104">
        <v>0</v>
      </c>
      <c r="I93" s="101" t="s">
        <v>211</v>
      </c>
      <c r="J93" s="98" t="s">
        <v>212</v>
      </c>
      <c r="K93" s="104">
        <v>0</v>
      </c>
      <c r="L93" s="104">
        <v>0</v>
      </c>
    </row>
    <row r="94" spans="1:12" s="103" customFormat="1" ht="36" x14ac:dyDescent="0.25">
      <c r="A94" s="97">
        <f t="shared" si="2"/>
        <v>93</v>
      </c>
      <c r="B94" s="94" t="s">
        <v>1696</v>
      </c>
      <c r="C94" s="98" t="s">
        <v>210</v>
      </c>
      <c r="D94" s="111">
        <v>511800086</v>
      </c>
      <c r="E94" s="108" t="s">
        <v>164</v>
      </c>
      <c r="F94" s="106">
        <v>1</v>
      </c>
      <c r="G94" s="112">
        <v>1911580096.1300001</v>
      </c>
      <c r="H94" s="104">
        <v>0</v>
      </c>
      <c r="I94" s="101" t="s">
        <v>211</v>
      </c>
      <c r="J94" s="98" t="s">
        <v>212</v>
      </c>
      <c r="K94" s="104">
        <v>0</v>
      </c>
      <c r="L94" s="104">
        <v>0</v>
      </c>
    </row>
    <row r="95" spans="1:12" s="103" customFormat="1" ht="36" x14ac:dyDescent="0.25">
      <c r="A95" s="97">
        <f t="shared" si="2"/>
        <v>94</v>
      </c>
      <c r="B95" s="152" t="s">
        <v>216</v>
      </c>
      <c r="C95" s="98" t="s">
        <v>210</v>
      </c>
      <c r="D95" s="111">
        <v>5102007438</v>
      </c>
      <c r="E95" s="108" t="s">
        <v>164</v>
      </c>
      <c r="F95" s="106">
        <v>1</v>
      </c>
      <c r="G95" s="112">
        <v>1281104141.2700002</v>
      </c>
      <c r="H95" s="104">
        <v>0</v>
      </c>
      <c r="I95" s="101" t="s">
        <v>211</v>
      </c>
      <c r="J95" s="98" t="s">
        <v>212</v>
      </c>
      <c r="K95" s="104">
        <v>0</v>
      </c>
      <c r="L95" s="104">
        <v>0</v>
      </c>
    </row>
    <row r="96" spans="1:12" s="103" customFormat="1" ht="36" x14ac:dyDescent="0.25">
      <c r="A96" s="97">
        <f t="shared" si="2"/>
        <v>95</v>
      </c>
      <c r="B96" s="94" t="s">
        <v>1697</v>
      </c>
      <c r="C96" s="98" t="s">
        <v>210</v>
      </c>
      <c r="D96" s="111">
        <v>5190080385</v>
      </c>
      <c r="E96" s="108" t="s">
        <v>164</v>
      </c>
      <c r="F96" s="106">
        <v>1</v>
      </c>
      <c r="G96" s="112">
        <v>3688592086.9500003</v>
      </c>
      <c r="H96" s="104">
        <v>3029446669.4700003</v>
      </c>
      <c r="I96" s="101" t="s">
        <v>211</v>
      </c>
      <c r="J96" s="98" t="s">
        <v>212</v>
      </c>
      <c r="K96" s="104">
        <v>81482321.829999998</v>
      </c>
      <c r="L96" s="104">
        <v>85545725.780000001</v>
      </c>
    </row>
    <row r="97" spans="1:12" s="103" customFormat="1" ht="36" x14ac:dyDescent="0.25">
      <c r="A97" s="97">
        <f t="shared" si="2"/>
        <v>96</v>
      </c>
      <c r="B97" s="94" t="s">
        <v>1698</v>
      </c>
      <c r="C97" s="98" t="s">
        <v>210</v>
      </c>
      <c r="D97" s="111">
        <v>5191500064</v>
      </c>
      <c r="E97" s="108" t="s">
        <v>164</v>
      </c>
      <c r="F97" s="106">
        <v>1</v>
      </c>
      <c r="G97" s="112">
        <v>425451985.68000001</v>
      </c>
      <c r="H97" s="104">
        <v>335518616.70999998</v>
      </c>
      <c r="I97" s="101" t="s">
        <v>211</v>
      </c>
      <c r="J97" s="98" t="s">
        <v>212</v>
      </c>
      <c r="K97" s="104">
        <v>70918345</v>
      </c>
      <c r="L97" s="104">
        <v>71423240</v>
      </c>
    </row>
    <row r="98" spans="1:12" s="103" customFormat="1" ht="36" x14ac:dyDescent="0.25">
      <c r="A98" s="97">
        <f t="shared" si="2"/>
        <v>97</v>
      </c>
      <c r="B98" s="94" t="s">
        <v>1699</v>
      </c>
      <c r="C98" s="98" t="s">
        <v>210</v>
      </c>
      <c r="D98" s="111">
        <v>5191500674</v>
      </c>
      <c r="E98" s="108" t="s">
        <v>164</v>
      </c>
      <c r="F98" s="106">
        <v>1</v>
      </c>
      <c r="G98" s="112">
        <v>2229559104.9200001</v>
      </c>
      <c r="H98" s="104">
        <v>1721933909.54</v>
      </c>
      <c r="I98" s="101" t="s">
        <v>211</v>
      </c>
      <c r="J98" s="98" t="s">
        <v>212</v>
      </c>
      <c r="K98" s="104">
        <v>16476971.550000001</v>
      </c>
      <c r="L98" s="104">
        <v>13621737.630000001</v>
      </c>
    </row>
    <row r="99" spans="1:12" s="103" customFormat="1" ht="36" x14ac:dyDescent="0.25">
      <c r="A99" s="97">
        <f t="shared" ref="A99:A130" si="3">1+A98</f>
        <v>98</v>
      </c>
      <c r="B99" s="153" t="s">
        <v>1700</v>
      </c>
      <c r="C99" s="98" t="s">
        <v>210</v>
      </c>
      <c r="D99" s="111">
        <v>5101700738</v>
      </c>
      <c r="E99" s="108" t="s">
        <v>164</v>
      </c>
      <c r="F99" s="106">
        <v>1</v>
      </c>
      <c r="G99" s="112">
        <v>780292719.76999998</v>
      </c>
      <c r="H99" s="104">
        <v>816850166.36000001</v>
      </c>
      <c r="I99" s="101" t="s">
        <v>211</v>
      </c>
      <c r="J99" s="98" t="s">
        <v>212</v>
      </c>
      <c r="K99" s="104">
        <v>42428598.909999996</v>
      </c>
      <c r="L99" s="104">
        <v>42765042.409999996</v>
      </c>
    </row>
    <row r="100" spans="1:12" s="103" customFormat="1" ht="36" x14ac:dyDescent="0.25">
      <c r="A100" s="97">
        <f t="shared" si="3"/>
        <v>99</v>
      </c>
      <c r="B100" s="94" t="s">
        <v>1701</v>
      </c>
      <c r="C100" s="98" t="s">
        <v>210</v>
      </c>
      <c r="D100" s="111">
        <v>5190111315</v>
      </c>
      <c r="E100" s="108" t="s">
        <v>164</v>
      </c>
      <c r="F100" s="106">
        <v>1</v>
      </c>
      <c r="G100" s="112">
        <v>364681758.80999994</v>
      </c>
      <c r="H100" s="104">
        <v>0</v>
      </c>
      <c r="I100" s="101" t="s">
        <v>211</v>
      </c>
      <c r="J100" s="98" t="s">
        <v>212</v>
      </c>
      <c r="K100" s="104">
        <v>0</v>
      </c>
      <c r="L100" s="104">
        <v>0</v>
      </c>
    </row>
    <row r="101" spans="1:12" s="103" customFormat="1" ht="36" x14ac:dyDescent="0.25">
      <c r="A101" s="97">
        <f t="shared" si="3"/>
        <v>100</v>
      </c>
      <c r="B101" s="94" t="s">
        <v>1702</v>
      </c>
      <c r="C101" s="98" t="s">
        <v>210</v>
      </c>
      <c r="D101" s="111">
        <v>5192140030</v>
      </c>
      <c r="E101" s="108" t="s">
        <v>164</v>
      </c>
      <c r="F101" s="106">
        <v>1</v>
      </c>
      <c r="G101" s="112">
        <v>293274786.24000001</v>
      </c>
      <c r="H101" s="104">
        <v>202161229.20999998</v>
      </c>
      <c r="I101" s="101" t="s">
        <v>211</v>
      </c>
      <c r="J101" s="98" t="s">
        <v>213</v>
      </c>
      <c r="K101" s="104">
        <v>18412420</v>
      </c>
      <c r="L101" s="104">
        <v>18596220</v>
      </c>
    </row>
    <row r="102" spans="1:12" s="103" customFormat="1" ht="36" x14ac:dyDescent="0.25">
      <c r="A102" s="97">
        <f t="shared" si="3"/>
        <v>101</v>
      </c>
      <c r="B102" s="94" t="s">
        <v>1703</v>
      </c>
      <c r="C102" s="98" t="s">
        <v>210</v>
      </c>
      <c r="D102" s="111">
        <v>5190068500</v>
      </c>
      <c r="E102" s="108" t="s">
        <v>217</v>
      </c>
      <c r="F102" s="106">
        <v>1</v>
      </c>
      <c r="G102" s="112">
        <v>537595574.92999995</v>
      </c>
      <c r="H102" s="104">
        <v>740385764.88</v>
      </c>
      <c r="I102" s="101" t="s">
        <v>211</v>
      </c>
      <c r="J102" s="98" t="s">
        <v>218</v>
      </c>
      <c r="K102" s="104">
        <v>230834963.37</v>
      </c>
      <c r="L102" s="104">
        <v>229489742.65000001</v>
      </c>
    </row>
    <row r="103" spans="1:12" s="103" customFormat="1" ht="36" x14ac:dyDescent="0.25">
      <c r="A103" s="97">
        <f t="shared" si="3"/>
        <v>102</v>
      </c>
      <c r="B103" s="94" t="s">
        <v>1704</v>
      </c>
      <c r="C103" s="98" t="s">
        <v>210</v>
      </c>
      <c r="D103" s="111">
        <v>5101700706</v>
      </c>
      <c r="E103" s="108" t="s">
        <v>217</v>
      </c>
      <c r="F103" s="106">
        <v>1</v>
      </c>
      <c r="G103" s="112">
        <v>152872787.73000002</v>
      </c>
      <c r="H103" s="104">
        <v>0</v>
      </c>
      <c r="I103" s="101" t="s">
        <v>211</v>
      </c>
      <c r="J103" s="98" t="s">
        <v>219</v>
      </c>
      <c r="K103" s="104">
        <v>0</v>
      </c>
      <c r="L103" s="104">
        <v>0</v>
      </c>
    </row>
    <row r="104" spans="1:12" s="103" customFormat="1" ht="36" x14ac:dyDescent="0.25">
      <c r="A104" s="97">
        <f t="shared" si="3"/>
        <v>103</v>
      </c>
      <c r="B104" s="94" t="s">
        <v>1705</v>
      </c>
      <c r="C104" s="98" t="s">
        <v>210</v>
      </c>
      <c r="D104" s="111">
        <v>5108004218</v>
      </c>
      <c r="E104" s="108" t="s">
        <v>217</v>
      </c>
      <c r="F104" s="106">
        <v>1</v>
      </c>
      <c r="G104" s="112">
        <v>212371912.31</v>
      </c>
      <c r="H104" s="104">
        <v>0</v>
      </c>
      <c r="I104" s="98" t="s">
        <v>211</v>
      </c>
      <c r="J104" s="98" t="s">
        <v>219</v>
      </c>
      <c r="K104" s="104">
        <v>0</v>
      </c>
      <c r="L104" s="104">
        <v>0</v>
      </c>
    </row>
    <row r="105" spans="1:12" s="103" customFormat="1" ht="48" x14ac:dyDescent="0.25">
      <c r="A105" s="97">
        <f t="shared" si="3"/>
        <v>104</v>
      </c>
      <c r="B105" s="112" t="s">
        <v>220</v>
      </c>
      <c r="C105" s="98" t="s">
        <v>210</v>
      </c>
      <c r="D105" s="111">
        <v>5190409334</v>
      </c>
      <c r="E105" s="108" t="s">
        <v>164</v>
      </c>
      <c r="F105" s="106">
        <v>1</v>
      </c>
      <c r="G105" s="112">
        <v>308898603.62</v>
      </c>
      <c r="H105" s="104">
        <v>226737576.78</v>
      </c>
      <c r="I105" s="101" t="s">
        <v>211</v>
      </c>
      <c r="J105" s="98" t="s">
        <v>221</v>
      </c>
      <c r="K105" s="104">
        <v>4275304.0599999996</v>
      </c>
      <c r="L105" s="104">
        <v>5902746.7800000003</v>
      </c>
    </row>
    <row r="106" spans="1:12" s="103" customFormat="1" ht="48" x14ac:dyDescent="0.25">
      <c r="A106" s="97">
        <f t="shared" si="3"/>
        <v>105</v>
      </c>
      <c r="B106" s="108" t="s">
        <v>222</v>
      </c>
      <c r="C106" s="98" t="s">
        <v>210</v>
      </c>
      <c r="D106" s="111">
        <v>5190312766</v>
      </c>
      <c r="E106" s="108" t="s">
        <v>217</v>
      </c>
      <c r="F106" s="106">
        <v>1</v>
      </c>
      <c r="G106" s="112">
        <v>56024255.030000001</v>
      </c>
      <c r="H106" s="123">
        <v>43144224.270000003</v>
      </c>
      <c r="I106" s="101" t="s">
        <v>223</v>
      </c>
      <c r="J106" s="98" t="s">
        <v>224</v>
      </c>
      <c r="K106" s="123">
        <v>2028850</v>
      </c>
      <c r="L106" s="123">
        <f>K106</f>
        <v>2028850</v>
      </c>
    </row>
    <row r="107" spans="1:12" s="103" customFormat="1" ht="36" x14ac:dyDescent="0.25">
      <c r="A107" s="97">
        <f t="shared" si="3"/>
        <v>106</v>
      </c>
      <c r="B107" s="94" t="s">
        <v>1706</v>
      </c>
      <c r="C107" s="98" t="s">
        <v>210</v>
      </c>
      <c r="D107" s="111">
        <v>5190046539</v>
      </c>
      <c r="E107" s="108" t="s">
        <v>217</v>
      </c>
      <c r="F107" s="106">
        <v>1</v>
      </c>
      <c r="G107" s="112">
        <v>763784975.57999992</v>
      </c>
      <c r="H107" s="104">
        <v>1919317844</v>
      </c>
      <c r="I107" s="101" t="s">
        <v>211</v>
      </c>
      <c r="J107" s="98" t="s">
        <v>212</v>
      </c>
      <c r="K107" s="104">
        <v>59033950.119999997</v>
      </c>
      <c r="L107" s="104">
        <v>61683322.560000002</v>
      </c>
    </row>
    <row r="108" spans="1:12" s="103" customFormat="1" ht="36" x14ac:dyDescent="0.25">
      <c r="A108" s="97">
        <f t="shared" si="3"/>
        <v>107</v>
      </c>
      <c r="B108" s="94" t="s">
        <v>1707</v>
      </c>
      <c r="C108" s="98" t="s">
        <v>210</v>
      </c>
      <c r="D108" s="124">
        <v>5190069335</v>
      </c>
      <c r="E108" s="108" t="s">
        <v>164</v>
      </c>
      <c r="F108" s="106">
        <v>1</v>
      </c>
      <c r="G108" s="112">
        <v>1002163220.5700001</v>
      </c>
      <c r="H108" s="125">
        <v>0</v>
      </c>
      <c r="I108" s="101" t="s">
        <v>211</v>
      </c>
      <c r="J108" s="98" t="s">
        <v>212</v>
      </c>
      <c r="K108" s="125">
        <v>0</v>
      </c>
      <c r="L108" s="125">
        <v>0</v>
      </c>
    </row>
    <row r="109" spans="1:12" s="103" customFormat="1" ht="36" x14ac:dyDescent="0.25">
      <c r="A109" s="97">
        <f t="shared" si="3"/>
        <v>108</v>
      </c>
      <c r="B109" s="94" t="s">
        <v>1708</v>
      </c>
      <c r="C109" s="98" t="s">
        <v>210</v>
      </c>
      <c r="D109" s="124">
        <v>5190069367</v>
      </c>
      <c r="E109" s="108" t="s">
        <v>164</v>
      </c>
      <c r="F109" s="106">
        <v>1</v>
      </c>
      <c r="G109" s="112">
        <v>945509245.73000002</v>
      </c>
      <c r="H109" s="125">
        <v>0</v>
      </c>
      <c r="I109" s="101" t="s">
        <v>211</v>
      </c>
      <c r="J109" s="98" t="s">
        <v>212</v>
      </c>
      <c r="K109" s="125">
        <v>0</v>
      </c>
      <c r="L109" s="125">
        <v>0</v>
      </c>
    </row>
    <row r="110" spans="1:12" s="103" customFormat="1" ht="36" x14ac:dyDescent="0.25">
      <c r="A110" s="97">
        <f t="shared" si="3"/>
        <v>109</v>
      </c>
      <c r="B110" s="94" t="s">
        <v>1709</v>
      </c>
      <c r="C110" s="98" t="s">
        <v>210</v>
      </c>
      <c r="D110" s="124">
        <v>5190103890</v>
      </c>
      <c r="E110" s="108" t="s">
        <v>164</v>
      </c>
      <c r="F110" s="106">
        <v>1</v>
      </c>
      <c r="G110" s="112">
        <v>147424158.78999999</v>
      </c>
      <c r="H110" s="125">
        <v>0</v>
      </c>
      <c r="I110" s="101" t="s">
        <v>211</v>
      </c>
      <c r="J110" s="98" t="s">
        <v>212</v>
      </c>
      <c r="K110" s="125">
        <v>0</v>
      </c>
      <c r="L110" s="125">
        <v>0</v>
      </c>
    </row>
    <row r="111" spans="1:12" s="103" customFormat="1" ht="36" x14ac:dyDescent="0.25">
      <c r="A111" s="97">
        <f t="shared" si="3"/>
        <v>110</v>
      </c>
      <c r="B111" s="94" t="s">
        <v>1710</v>
      </c>
      <c r="C111" s="98" t="s">
        <v>210</v>
      </c>
      <c r="D111" s="124">
        <v>5190102624</v>
      </c>
      <c r="E111" s="108" t="s">
        <v>164</v>
      </c>
      <c r="F111" s="106">
        <v>1</v>
      </c>
      <c r="G111" s="112">
        <v>188195515.06999999</v>
      </c>
      <c r="H111" s="125">
        <v>136617436.31999999</v>
      </c>
      <c r="I111" s="101" t="s">
        <v>211</v>
      </c>
      <c r="J111" s="98" t="s">
        <v>225</v>
      </c>
      <c r="K111" s="125">
        <v>7312436.6200000001</v>
      </c>
      <c r="L111" s="125">
        <v>7312436.6200000001</v>
      </c>
    </row>
    <row r="112" spans="1:12" s="103" customFormat="1" ht="72" x14ac:dyDescent="0.25">
      <c r="A112" s="97">
        <f t="shared" si="3"/>
        <v>111</v>
      </c>
      <c r="B112" s="108" t="s">
        <v>226</v>
      </c>
      <c r="C112" s="98" t="s">
        <v>210</v>
      </c>
      <c r="D112" s="111">
        <v>5191501903</v>
      </c>
      <c r="E112" s="108" t="s">
        <v>227</v>
      </c>
      <c r="F112" s="106">
        <v>1</v>
      </c>
      <c r="G112" s="112">
        <v>178329622.99000001</v>
      </c>
      <c r="H112" s="104">
        <v>70044131.620000005</v>
      </c>
      <c r="I112" s="101" t="s">
        <v>228</v>
      </c>
      <c r="J112" s="98" t="s">
        <v>229</v>
      </c>
      <c r="K112" s="104">
        <v>0</v>
      </c>
      <c r="L112" s="104">
        <v>0</v>
      </c>
    </row>
    <row r="113" spans="1:12" s="103" customFormat="1" ht="36" x14ac:dyDescent="0.25">
      <c r="A113" s="97">
        <f t="shared" si="3"/>
        <v>112</v>
      </c>
      <c r="B113" s="94" t="s">
        <v>1711</v>
      </c>
      <c r="C113" s="98" t="s">
        <v>210</v>
      </c>
      <c r="D113" s="111">
        <v>5190060773</v>
      </c>
      <c r="E113" s="108" t="s">
        <v>164</v>
      </c>
      <c r="F113" s="106">
        <v>1</v>
      </c>
      <c r="G113" s="112">
        <v>1657223444.05</v>
      </c>
      <c r="H113" s="104">
        <v>1319581407.5799999</v>
      </c>
      <c r="I113" s="101" t="s">
        <v>211</v>
      </c>
      <c r="J113" s="98" t="s">
        <v>212</v>
      </c>
      <c r="K113" s="104">
        <v>36413500.380000003</v>
      </c>
      <c r="L113" s="104">
        <f>35164335.5</f>
        <v>35164335.5</v>
      </c>
    </row>
    <row r="114" spans="1:12" s="103" customFormat="1" ht="36" x14ac:dyDescent="0.25">
      <c r="A114" s="97">
        <f t="shared" si="3"/>
        <v>113</v>
      </c>
      <c r="B114" s="108" t="s">
        <v>230</v>
      </c>
      <c r="C114" s="98" t="s">
        <v>210</v>
      </c>
      <c r="D114" s="111">
        <v>5190085707</v>
      </c>
      <c r="E114" s="108" t="s">
        <v>164</v>
      </c>
      <c r="F114" s="106">
        <v>1</v>
      </c>
      <c r="G114" s="112">
        <v>54494012.460000001</v>
      </c>
      <c r="H114" s="104">
        <v>44571079.909999996</v>
      </c>
      <c r="I114" s="101" t="s">
        <v>211</v>
      </c>
      <c r="J114" s="98" t="s">
        <v>212</v>
      </c>
      <c r="K114" s="104">
        <v>0</v>
      </c>
      <c r="L114" s="104">
        <v>0</v>
      </c>
    </row>
    <row r="115" spans="1:12" s="103" customFormat="1" ht="72" x14ac:dyDescent="0.25">
      <c r="A115" s="97">
        <f t="shared" si="3"/>
        <v>114</v>
      </c>
      <c r="B115" s="98" t="s">
        <v>231</v>
      </c>
      <c r="C115" s="98" t="s">
        <v>232</v>
      </c>
      <c r="D115" s="98">
        <v>5190111731</v>
      </c>
      <c r="E115" s="98" t="s">
        <v>161</v>
      </c>
      <c r="F115" s="99">
        <v>1</v>
      </c>
      <c r="G115" s="104">
        <v>57587795.789999999</v>
      </c>
      <c r="H115" s="126">
        <v>35607360</v>
      </c>
      <c r="I115" s="101" t="s">
        <v>223</v>
      </c>
      <c r="J115" s="98" t="s">
        <v>233</v>
      </c>
      <c r="K115" s="105" t="s">
        <v>45</v>
      </c>
      <c r="L115" s="105" t="s">
        <v>45</v>
      </c>
    </row>
    <row r="116" spans="1:12" s="103" customFormat="1" ht="60" x14ac:dyDescent="0.25">
      <c r="A116" s="97">
        <f t="shared" si="3"/>
        <v>115</v>
      </c>
      <c r="B116" s="98" t="s">
        <v>234</v>
      </c>
      <c r="C116" s="98" t="s">
        <v>232</v>
      </c>
      <c r="D116" s="98">
        <v>5190106837</v>
      </c>
      <c r="E116" s="98" t="s">
        <v>150</v>
      </c>
      <c r="F116" s="99">
        <v>1</v>
      </c>
      <c r="G116" s="104">
        <v>117666638.55</v>
      </c>
      <c r="H116" s="104">
        <v>111845679.38</v>
      </c>
      <c r="I116" s="101" t="s">
        <v>19</v>
      </c>
      <c r="J116" s="98" t="s">
        <v>20</v>
      </c>
      <c r="K116" s="105" t="s">
        <v>45</v>
      </c>
      <c r="L116" s="107">
        <v>765913</v>
      </c>
    </row>
    <row r="117" spans="1:12" s="103" customFormat="1" ht="36" x14ac:dyDescent="0.25">
      <c r="A117" s="97">
        <f t="shared" si="3"/>
        <v>116</v>
      </c>
      <c r="B117" s="98" t="s">
        <v>235</v>
      </c>
      <c r="C117" s="98" t="s">
        <v>232</v>
      </c>
      <c r="D117" s="98">
        <v>5105013214</v>
      </c>
      <c r="E117" s="98" t="s">
        <v>236</v>
      </c>
      <c r="F117" s="99">
        <v>1</v>
      </c>
      <c r="G117" s="104">
        <v>65373674.380000003</v>
      </c>
      <c r="H117" s="104">
        <v>43000688.740000002</v>
      </c>
      <c r="I117" s="98" t="s">
        <v>237</v>
      </c>
      <c r="J117" s="127" t="s">
        <v>238</v>
      </c>
      <c r="K117" s="105" t="s">
        <v>45</v>
      </c>
      <c r="L117" s="105" t="s">
        <v>45</v>
      </c>
    </row>
    <row r="118" spans="1:12" s="103" customFormat="1" ht="36" x14ac:dyDescent="0.25">
      <c r="A118" s="97">
        <f t="shared" si="3"/>
        <v>117</v>
      </c>
      <c r="B118" s="98" t="s">
        <v>239</v>
      </c>
      <c r="C118" s="98" t="s">
        <v>232</v>
      </c>
      <c r="D118" s="98">
        <v>5190309530</v>
      </c>
      <c r="E118" s="98" t="s">
        <v>161</v>
      </c>
      <c r="F118" s="99">
        <v>1</v>
      </c>
      <c r="G118" s="104">
        <v>228108292.41999999</v>
      </c>
      <c r="H118" s="104">
        <v>171389644.47</v>
      </c>
      <c r="I118" s="98" t="s">
        <v>237</v>
      </c>
      <c r="J118" s="98" t="s">
        <v>240</v>
      </c>
      <c r="K118" s="105" t="s">
        <v>45</v>
      </c>
      <c r="L118" s="105" t="s">
        <v>45</v>
      </c>
    </row>
    <row r="119" spans="1:12" s="103" customFormat="1" ht="36" x14ac:dyDescent="0.25">
      <c r="A119" s="97">
        <f t="shared" si="3"/>
        <v>118</v>
      </c>
      <c r="B119" s="98" t="s">
        <v>241</v>
      </c>
      <c r="C119" s="98" t="s">
        <v>232</v>
      </c>
      <c r="D119" s="98">
        <v>5108900479</v>
      </c>
      <c r="E119" s="98" t="s">
        <v>161</v>
      </c>
      <c r="F119" s="99">
        <v>1</v>
      </c>
      <c r="G119" s="104">
        <v>146250480.47</v>
      </c>
      <c r="H119" s="104">
        <v>102750019.11</v>
      </c>
      <c r="I119" s="98" t="s">
        <v>237</v>
      </c>
      <c r="J119" s="98" t="s">
        <v>240</v>
      </c>
      <c r="K119" s="105" t="s">
        <v>45</v>
      </c>
      <c r="L119" s="105" t="s">
        <v>45</v>
      </c>
    </row>
    <row r="120" spans="1:12" s="103" customFormat="1" ht="36" x14ac:dyDescent="0.25">
      <c r="A120" s="97">
        <f t="shared" si="3"/>
        <v>119</v>
      </c>
      <c r="B120" s="98" t="s">
        <v>242</v>
      </c>
      <c r="C120" s="98" t="s">
        <v>232</v>
      </c>
      <c r="D120" s="98">
        <v>5110120300</v>
      </c>
      <c r="E120" s="98" t="s">
        <v>161</v>
      </c>
      <c r="F120" s="99">
        <v>1</v>
      </c>
      <c r="G120" s="104">
        <v>147564543.41999999</v>
      </c>
      <c r="H120" s="104">
        <v>104830905.34</v>
      </c>
      <c r="I120" s="98" t="s">
        <v>237</v>
      </c>
      <c r="J120" s="98" t="s">
        <v>240</v>
      </c>
      <c r="K120" s="105" t="s">
        <v>45</v>
      </c>
      <c r="L120" s="105" t="s">
        <v>45</v>
      </c>
    </row>
    <row r="121" spans="1:12" s="103" customFormat="1" ht="36" x14ac:dyDescent="0.25">
      <c r="A121" s="97">
        <f t="shared" si="3"/>
        <v>120</v>
      </c>
      <c r="B121" s="98" t="s">
        <v>243</v>
      </c>
      <c r="C121" s="98" t="s">
        <v>232</v>
      </c>
      <c r="D121" s="98">
        <v>5102050024</v>
      </c>
      <c r="E121" s="98" t="s">
        <v>161</v>
      </c>
      <c r="F121" s="99">
        <v>1</v>
      </c>
      <c r="G121" s="104">
        <v>89012624.239999995</v>
      </c>
      <c r="H121" s="104">
        <v>65862063.700000003</v>
      </c>
      <c r="I121" s="98" t="s">
        <v>237</v>
      </c>
      <c r="J121" s="98" t="s">
        <v>240</v>
      </c>
      <c r="K121" s="105" t="s">
        <v>45</v>
      </c>
      <c r="L121" s="105" t="s">
        <v>45</v>
      </c>
    </row>
    <row r="122" spans="1:12" s="103" customFormat="1" ht="36" x14ac:dyDescent="0.25">
      <c r="A122" s="97">
        <f t="shared" si="3"/>
        <v>121</v>
      </c>
      <c r="B122" s="98" t="s">
        <v>244</v>
      </c>
      <c r="C122" s="98" t="s">
        <v>232</v>
      </c>
      <c r="D122" s="98">
        <v>5102050296</v>
      </c>
      <c r="E122" s="98" t="s">
        <v>161</v>
      </c>
      <c r="F122" s="99">
        <v>1</v>
      </c>
      <c r="G122" s="104">
        <v>83284302.900000006</v>
      </c>
      <c r="H122" s="104">
        <v>59900011.829999998</v>
      </c>
      <c r="I122" s="98" t="s">
        <v>237</v>
      </c>
      <c r="J122" s="98" t="s">
        <v>240</v>
      </c>
      <c r="K122" s="105" t="s">
        <v>45</v>
      </c>
      <c r="L122" s="105" t="s">
        <v>45</v>
      </c>
    </row>
    <row r="123" spans="1:12" s="103" customFormat="1" ht="36" x14ac:dyDescent="0.25">
      <c r="A123" s="97">
        <f t="shared" si="3"/>
        <v>122</v>
      </c>
      <c r="B123" s="98" t="s">
        <v>245</v>
      </c>
      <c r="C123" s="98" t="s">
        <v>232</v>
      </c>
      <c r="D123" s="98">
        <v>5105021046</v>
      </c>
      <c r="E123" s="98" t="s">
        <v>147</v>
      </c>
      <c r="F123" s="99">
        <v>1</v>
      </c>
      <c r="G123" s="107">
        <v>14391415.07</v>
      </c>
      <c r="H123" s="107">
        <v>9485912.0700000003</v>
      </c>
      <c r="I123" s="98" t="s">
        <v>237</v>
      </c>
      <c r="J123" s="98" t="s">
        <v>240</v>
      </c>
      <c r="K123" s="105" t="s">
        <v>45</v>
      </c>
      <c r="L123" s="105" t="s">
        <v>45</v>
      </c>
    </row>
    <row r="124" spans="1:12" s="103" customFormat="1" ht="36" x14ac:dyDescent="0.25">
      <c r="A124" s="97">
        <f t="shared" si="3"/>
        <v>123</v>
      </c>
      <c r="B124" s="98" t="s">
        <v>246</v>
      </c>
      <c r="C124" s="98" t="s">
        <v>232</v>
      </c>
      <c r="D124" s="98">
        <v>5107914937</v>
      </c>
      <c r="E124" s="98" t="s">
        <v>161</v>
      </c>
      <c r="F124" s="99">
        <v>1</v>
      </c>
      <c r="G124" s="104">
        <v>57023152.619999997</v>
      </c>
      <c r="H124" s="104">
        <v>38593249.329999998</v>
      </c>
      <c r="I124" s="98" t="s">
        <v>237</v>
      </c>
      <c r="J124" s="98" t="s">
        <v>247</v>
      </c>
      <c r="K124" s="105" t="s">
        <v>45</v>
      </c>
      <c r="L124" s="105" t="s">
        <v>45</v>
      </c>
    </row>
    <row r="125" spans="1:12" s="103" customFormat="1" ht="36" x14ac:dyDescent="0.25">
      <c r="A125" s="97">
        <f t="shared" si="3"/>
        <v>124</v>
      </c>
      <c r="B125" s="98" t="s">
        <v>248</v>
      </c>
      <c r="C125" s="98" t="s">
        <v>232</v>
      </c>
      <c r="D125" s="98">
        <v>5190408186</v>
      </c>
      <c r="E125" s="98" t="s">
        <v>161</v>
      </c>
      <c r="F125" s="99">
        <v>1</v>
      </c>
      <c r="G125" s="104">
        <v>151417719.37</v>
      </c>
      <c r="H125" s="126">
        <v>104361600</v>
      </c>
      <c r="I125" s="98" t="s">
        <v>237</v>
      </c>
      <c r="J125" s="98" t="s">
        <v>247</v>
      </c>
      <c r="K125" s="105" t="s">
        <v>45</v>
      </c>
      <c r="L125" s="107">
        <v>0</v>
      </c>
    </row>
    <row r="126" spans="1:12" s="103" customFormat="1" ht="36" x14ac:dyDescent="0.25">
      <c r="A126" s="97">
        <f t="shared" si="3"/>
        <v>125</v>
      </c>
      <c r="B126" s="98" t="s">
        <v>249</v>
      </c>
      <c r="C126" s="98" t="s">
        <v>232</v>
      </c>
      <c r="D126" s="98">
        <v>5105020780</v>
      </c>
      <c r="E126" s="98" t="s">
        <v>161</v>
      </c>
      <c r="F126" s="99">
        <v>1</v>
      </c>
      <c r="G126" s="104">
        <v>146001403.71000001</v>
      </c>
      <c r="H126" s="104">
        <v>99331358.290000007</v>
      </c>
      <c r="I126" s="98" t="s">
        <v>237</v>
      </c>
      <c r="J126" s="98" t="s">
        <v>247</v>
      </c>
      <c r="K126" s="105" t="s">
        <v>45</v>
      </c>
      <c r="L126" s="107">
        <v>75402.3</v>
      </c>
    </row>
    <row r="127" spans="1:12" s="129" customFormat="1" ht="36" x14ac:dyDescent="0.25">
      <c r="A127" s="97">
        <f t="shared" si="3"/>
        <v>126</v>
      </c>
      <c r="B127" s="98" t="s">
        <v>250</v>
      </c>
      <c r="C127" s="98" t="s">
        <v>232</v>
      </c>
      <c r="D127" s="98">
        <v>5101700760</v>
      </c>
      <c r="E127" s="98" t="s">
        <v>150</v>
      </c>
      <c r="F127" s="99">
        <v>1</v>
      </c>
      <c r="G127" s="104">
        <v>228136765.15000001</v>
      </c>
      <c r="H127" s="104">
        <v>155047972.99000001</v>
      </c>
      <c r="I127" s="98" t="s">
        <v>22</v>
      </c>
      <c r="J127" s="98" t="s">
        <v>23</v>
      </c>
      <c r="K127" s="105" t="s">
        <v>45</v>
      </c>
      <c r="L127" s="128">
        <v>4994761</v>
      </c>
    </row>
    <row r="128" spans="1:12" s="103" customFormat="1" ht="36" x14ac:dyDescent="0.25">
      <c r="A128" s="97">
        <f t="shared" si="3"/>
        <v>127</v>
      </c>
      <c r="B128" s="98" t="s">
        <v>251</v>
      </c>
      <c r="C128" s="98" t="s">
        <v>232</v>
      </c>
      <c r="D128" s="98">
        <v>5101740089</v>
      </c>
      <c r="E128" s="98" t="s">
        <v>150</v>
      </c>
      <c r="F128" s="99">
        <v>1</v>
      </c>
      <c r="G128" s="104">
        <v>186581420.78999999</v>
      </c>
      <c r="H128" s="104">
        <v>130458983.25</v>
      </c>
      <c r="I128" s="98" t="s">
        <v>22</v>
      </c>
      <c r="J128" s="98" t="s">
        <v>23</v>
      </c>
      <c r="K128" s="105" t="s">
        <v>45</v>
      </c>
      <c r="L128" s="107">
        <v>2902500</v>
      </c>
    </row>
    <row r="129" spans="1:14" s="103" customFormat="1" ht="36" x14ac:dyDescent="0.25">
      <c r="A129" s="97">
        <f t="shared" si="3"/>
        <v>128</v>
      </c>
      <c r="B129" s="98" t="s">
        <v>252</v>
      </c>
      <c r="C129" s="98" t="s">
        <v>232</v>
      </c>
      <c r="D129" s="98">
        <v>5107010593</v>
      </c>
      <c r="E129" s="98" t="s">
        <v>150</v>
      </c>
      <c r="F129" s="99">
        <v>1</v>
      </c>
      <c r="G129" s="104">
        <v>97001968.120000005</v>
      </c>
      <c r="H129" s="104">
        <v>70847085.25</v>
      </c>
      <c r="I129" s="98" t="s">
        <v>22</v>
      </c>
      <c r="J129" s="98" t="s">
        <v>23</v>
      </c>
      <c r="K129" s="105" t="s">
        <v>45</v>
      </c>
      <c r="L129" s="107">
        <v>611900</v>
      </c>
    </row>
    <row r="130" spans="1:14" s="103" customFormat="1" ht="36" x14ac:dyDescent="0.25">
      <c r="A130" s="97">
        <f t="shared" si="3"/>
        <v>129</v>
      </c>
      <c r="B130" s="98" t="s">
        <v>253</v>
      </c>
      <c r="C130" s="98" t="s">
        <v>232</v>
      </c>
      <c r="D130" s="98">
        <v>5107010480</v>
      </c>
      <c r="E130" s="98" t="s">
        <v>150</v>
      </c>
      <c r="F130" s="99">
        <v>1</v>
      </c>
      <c r="G130" s="104">
        <v>252409099.28</v>
      </c>
      <c r="H130" s="104">
        <v>141747901.66</v>
      </c>
      <c r="I130" s="98" t="s">
        <v>22</v>
      </c>
      <c r="J130" s="98" t="s">
        <v>23</v>
      </c>
      <c r="K130" s="105" t="s">
        <v>45</v>
      </c>
      <c r="L130" s="102">
        <v>1502076.68</v>
      </c>
    </row>
    <row r="131" spans="1:14" s="103" customFormat="1" ht="36" x14ac:dyDescent="0.25">
      <c r="A131" s="97">
        <f t="shared" ref="A131:A158" si="4">1+A130</f>
        <v>130</v>
      </c>
      <c r="B131" s="98" t="s">
        <v>254</v>
      </c>
      <c r="C131" s="98" t="s">
        <v>232</v>
      </c>
      <c r="D131" s="98">
        <v>5190918941</v>
      </c>
      <c r="E131" s="98" t="s">
        <v>150</v>
      </c>
      <c r="F131" s="99">
        <v>1</v>
      </c>
      <c r="G131" s="104">
        <v>346732220.81</v>
      </c>
      <c r="H131" s="104">
        <v>243787236.74000001</v>
      </c>
      <c r="I131" s="98" t="s">
        <v>22</v>
      </c>
      <c r="J131" s="98" t="s">
        <v>23</v>
      </c>
      <c r="K131" s="105" t="s">
        <v>45</v>
      </c>
      <c r="L131" s="107">
        <v>12658450.710000001</v>
      </c>
    </row>
    <row r="132" spans="1:14" s="103" customFormat="1" ht="36" x14ac:dyDescent="0.25">
      <c r="A132" s="97">
        <f t="shared" si="4"/>
        <v>131</v>
      </c>
      <c r="B132" s="98" t="s">
        <v>255</v>
      </c>
      <c r="C132" s="98" t="s">
        <v>232</v>
      </c>
      <c r="D132" s="98">
        <v>5191500466</v>
      </c>
      <c r="E132" s="98" t="s">
        <v>150</v>
      </c>
      <c r="F132" s="99">
        <v>1</v>
      </c>
      <c r="G132" s="104">
        <v>178224561.25999999</v>
      </c>
      <c r="H132" s="104">
        <v>134840510.75</v>
      </c>
      <c r="I132" s="98" t="s">
        <v>22</v>
      </c>
      <c r="J132" s="98" t="s">
        <v>23</v>
      </c>
      <c r="K132" s="105" t="s">
        <v>45</v>
      </c>
      <c r="L132" s="107">
        <v>7418596</v>
      </c>
    </row>
    <row r="133" spans="1:14" s="103" customFormat="1" ht="36" x14ac:dyDescent="0.25">
      <c r="A133" s="97">
        <f t="shared" si="4"/>
        <v>132</v>
      </c>
      <c r="B133" s="98" t="s">
        <v>256</v>
      </c>
      <c r="C133" s="98" t="s">
        <v>232</v>
      </c>
      <c r="D133" s="98">
        <v>5190168199</v>
      </c>
      <c r="E133" s="98" t="s">
        <v>150</v>
      </c>
      <c r="F133" s="99">
        <v>1</v>
      </c>
      <c r="G133" s="126">
        <v>283149667</v>
      </c>
      <c r="H133" s="104">
        <v>186524008.59999999</v>
      </c>
      <c r="I133" s="98" t="s">
        <v>22</v>
      </c>
      <c r="J133" s="98" t="s">
        <v>23</v>
      </c>
      <c r="K133" s="105" t="s">
        <v>45</v>
      </c>
      <c r="L133" s="107">
        <v>25480919.050000001</v>
      </c>
      <c r="M133" s="130"/>
      <c r="N133" s="130"/>
    </row>
    <row r="134" spans="1:14" s="103" customFormat="1" ht="36" x14ac:dyDescent="0.25">
      <c r="A134" s="97">
        <f t="shared" si="4"/>
        <v>133</v>
      </c>
      <c r="B134" s="98" t="s">
        <v>257</v>
      </c>
      <c r="C134" s="98" t="s">
        <v>232</v>
      </c>
      <c r="D134" s="98">
        <v>5190151090</v>
      </c>
      <c r="E134" s="98" t="s">
        <v>150</v>
      </c>
      <c r="F134" s="99">
        <v>1</v>
      </c>
      <c r="G134" s="126">
        <v>156793668</v>
      </c>
      <c r="H134" s="104">
        <v>107877706.01000001</v>
      </c>
      <c r="I134" s="98" t="s">
        <v>22</v>
      </c>
      <c r="J134" s="98" t="s">
        <v>23</v>
      </c>
      <c r="K134" s="105" t="s">
        <v>45</v>
      </c>
      <c r="L134" s="131">
        <v>17781770.48</v>
      </c>
    </row>
    <row r="135" spans="1:14" s="103" customFormat="1" ht="36" x14ac:dyDescent="0.25">
      <c r="A135" s="97">
        <f t="shared" si="4"/>
        <v>134</v>
      </c>
      <c r="B135" s="98" t="s">
        <v>258</v>
      </c>
      <c r="C135" s="98" t="s">
        <v>232</v>
      </c>
      <c r="D135" s="98">
        <v>5190200205</v>
      </c>
      <c r="E135" s="98" t="s">
        <v>150</v>
      </c>
      <c r="F135" s="99">
        <v>1</v>
      </c>
      <c r="G135" s="104">
        <v>191071918.83000001</v>
      </c>
      <c r="H135" s="104">
        <v>119181424.34</v>
      </c>
      <c r="I135" s="98" t="s">
        <v>22</v>
      </c>
      <c r="J135" s="98" t="s">
        <v>23</v>
      </c>
      <c r="K135" s="105" t="s">
        <v>45</v>
      </c>
      <c r="L135" s="107">
        <v>22119780.969999999</v>
      </c>
    </row>
    <row r="136" spans="1:14" s="103" customFormat="1" ht="36" x14ac:dyDescent="0.25">
      <c r="A136" s="97">
        <f t="shared" si="4"/>
        <v>135</v>
      </c>
      <c r="B136" s="98" t="s">
        <v>259</v>
      </c>
      <c r="C136" s="98" t="s">
        <v>232</v>
      </c>
      <c r="D136" s="98">
        <v>5190100144</v>
      </c>
      <c r="E136" s="98" t="s">
        <v>150</v>
      </c>
      <c r="F136" s="99">
        <v>1</v>
      </c>
      <c r="G136" s="104">
        <v>193950124.5</v>
      </c>
      <c r="H136" s="104">
        <v>142999855.63999999</v>
      </c>
      <c r="I136" s="98" t="s">
        <v>22</v>
      </c>
      <c r="J136" s="98" t="s">
        <v>23</v>
      </c>
      <c r="K136" s="105" t="s">
        <v>45</v>
      </c>
      <c r="L136" s="107">
        <v>18598500</v>
      </c>
    </row>
    <row r="137" spans="1:14" s="103" customFormat="1" ht="36" x14ac:dyDescent="0.25">
      <c r="A137" s="97">
        <f t="shared" si="4"/>
        <v>136</v>
      </c>
      <c r="B137" s="98" t="s">
        <v>260</v>
      </c>
      <c r="C137" s="98" t="s">
        <v>232</v>
      </c>
      <c r="D137" s="98">
        <v>5108997005</v>
      </c>
      <c r="E137" s="98" t="s">
        <v>150</v>
      </c>
      <c r="F137" s="99">
        <v>1</v>
      </c>
      <c r="G137" s="126">
        <v>143290369</v>
      </c>
      <c r="H137" s="104">
        <v>105529167.15000001</v>
      </c>
      <c r="I137" s="98" t="s">
        <v>22</v>
      </c>
      <c r="J137" s="98" t="s">
        <v>23</v>
      </c>
      <c r="K137" s="105" t="s">
        <v>45</v>
      </c>
      <c r="L137" s="107">
        <v>3668379.81</v>
      </c>
    </row>
    <row r="138" spans="1:14" s="103" customFormat="1" ht="36" x14ac:dyDescent="0.25">
      <c r="A138" s="97">
        <f t="shared" si="4"/>
        <v>137</v>
      </c>
      <c r="B138" s="98" t="s">
        <v>261</v>
      </c>
      <c r="C138" s="98" t="s">
        <v>232</v>
      </c>
      <c r="D138" s="98">
        <v>5117100038</v>
      </c>
      <c r="E138" s="98" t="s">
        <v>150</v>
      </c>
      <c r="F138" s="99">
        <v>1</v>
      </c>
      <c r="G138" s="104">
        <v>129105630.89</v>
      </c>
      <c r="H138" s="126">
        <v>80302691</v>
      </c>
      <c r="I138" s="98" t="s">
        <v>22</v>
      </c>
      <c r="J138" s="98" t="s">
        <v>23</v>
      </c>
      <c r="K138" s="105" t="s">
        <v>45</v>
      </c>
      <c r="L138" s="107">
        <v>1307521.3999999999</v>
      </c>
    </row>
    <row r="139" spans="1:14" s="103" customFormat="1" ht="36" x14ac:dyDescent="0.25">
      <c r="A139" s="97">
        <f t="shared" si="4"/>
        <v>138</v>
      </c>
      <c r="B139" s="98" t="s">
        <v>262</v>
      </c>
      <c r="C139" s="98" t="s">
        <v>232</v>
      </c>
      <c r="D139" s="98">
        <v>5104909368</v>
      </c>
      <c r="E139" s="98" t="s">
        <v>150</v>
      </c>
      <c r="F139" s="99">
        <v>1</v>
      </c>
      <c r="G139" s="104">
        <v>120117071.09999999</v>
      </c>
      <c r="H139" s="104">
        <v>76201640.340000004</v>
      </c>
      <c r="I139" s="98" t="s">
        <v>22</v>
      </c>
      <c r="J139" s="98" t="s">
        <v>23</v>
      </c>
      <c r="K139" s="105" t="s">
        <v>45</v>
      </c>
      <c r="L139" s="107">
        <v>6343837.0499999998</v>
      </c>
    </row>
    <row r="140" spans="1:14" s="103" customFormat="1" ht="36" x14ac:dyDescent="0.25">
      <c r="A140" s="97">
        <f t="shared" si="4"/>
        <v>139</v>
      </c>
      <c r="B140" s="98" t="s">
        <v>263</v>
      </c>
      <c r="C140" s="98" t="s">
        <v>232</v>
      </c>
      <c r="D140" s="98">
        <v>5102006924</v>
      </c>
      <c r="E140" s="98" t="s">
        <v>150</v>
      </c>
      <c r="F140" s="99">
        <v>1</v>
      </c>
      <c r="G140" s="104">
        <v>190303632.47</v>
      </c>
      <c r="H140" s="104">
        <v>131193291.06999999</v>
      </c>
      <c r="I140" s="98" t="s">
        <v>22</v>
      </c>
      <c r="J140" s="98" t="s">
        <v>23</v>
      </c>
      <c r="K140" s="105" t="s">
        <v>45</v>
      </c>
      <c r="L140" s="107">
        <v>5045157</v>
      </c>
    </row>
    <row r="141" spans="1:14" s="103" customFormat="1" ht="36" x14ac:dyDescent="0.25">
      <c r="A141" s="97">
        <f t="shared" si="4"/>
        <v>140</v>
      </c>
      <c r="B141" s="98" t="s">
        <v>264</v>
      </c>
      <c r="C141" s="98" t="s">
        <v>232</v>
      </c>
      <c r="D141" s="98">
        <v>5105020204</v>
      </c>
      <c r="E141" s="98" t="s">
        <v>150</v>
      </c>
      <c r="F141" s="99">
        <v>1</v>
      </c>
      <c r="G141" s="104">
        <v>135341705.03999999</v>
      </c>
      <c r="H141" s="104">
        <v>99597700.409999996</v>
      </c>
      <c r="I141" s="98" t="s">
        <v>22</v>
      </c>
      <c r="J141" s="98" t="s">
        <v>23</v>
      </c>
      <c r="K141" s="105" t="s">
        <v>45</v>
      </c>
      <c r="L141" s="107">
        <v>4261270</v>
      </c>
    </row>
    <row r="142" spans="1:14" s="103" customFormat="1" ht="36" x14ac:dyDescent="0.25">
      <c r="A142" s="97">
        <f t="shared" si="4"/>
        <v>141</v>
      </c>
      <c r="B142" s="98" t="s">
        <v>265</v>
      </c>
      <c r="C142" s="98" t="s">
        <v>232</v>
      </c>
      <c r="D142" s="98">
        <v>5109600118</v>
      </c>
      <c r="E142" s="98" t="s">
        <v>150</v>
      </c>
      <c r="F142" s="99">
        <v>1</v>
      </c>
      <c r="G142" s="104">
        <v>110134038.89</v>
      </c>
      <c r="H142" s="104">
        <v>51354377.649999999</v>
      </c>
      <c r="I142" s="98" t="s">
        <v>22</v>
      </c>
      <c r="J142" s="98" t="s">
        <v>23</v>
      </c>
      <c r="K142" s="105" t="s">
        <v>45</v>
      </c>
      <c r="L142" s="107">
        <v>6055387.2400000002</v>
      </c>
    </row>
    <row r="143" spans="1:14" s="103" customFormat="1" ht="36" x14ac:dyDescent="0.25">
      <c r="A143" s="97">
        <f t="shared" si="4"/>
        <v>142</v>
      </c>
      <c r="B143" s="98" t="s">
        <v>266</v>
      </c>
      <c r="C143" s="98" t="s">
        <v>232</v>
      </c>
      <c r="D143" s="98">
        <v>5191501759</v>
      </c>
      <c r="E143" s="98" t="s">
        <v>150</v>
      </c>
      <c r="F143" s="99">
        <v>1</v>
      </c>
      <c r="G143" s="104">
        <v>351143592.88</v>
      </c>
      <c r="H143" s="104">
        <v>121283500.08</v>
      </c>
      <c r="I143" s="101" t="s">
        <v>267</v>
      </c>
      <c r="J143" s="98" t="s">
        <v>268</v>
      </c>
      <c r="K143" s="107">
        <v>3844.28</v>
      </c>
      <c r="L143" s="107">
        <v>656102.65</v>
      </c>
      <c r="M143" s="132"/>
    </row>
    <row r="144" spans="1:14" s="103" customFormat="1" ht="72" x14ac:dyDescent="0.25">
      <c r="A144" s="97">
        <f t="shared" si="4"/>
        <v>143</v>
      </c>
      <c r="B144" s="98" t="s">
        <v>269</v>
      </c>
      <c r="C144" s="98" t="s">
        <v>232</v>
      </c>
      <c r="D144" s="98">
        <v>5102007269</v>
      </c>
      <c r="E144" s="98" t="s">
        <v>161</v>
      </c>
      <c r="F144" s="99">
        <v>1</v>
      </c>
      <c r="G144" s="104">
        <v>70802957.760000005</v>
      </c>
      <c r="H144" s="104">
        <v>43289378.68</v>
      </c>
      <c r="I144" s="101" t="s">
        <v>66</v>
      </c>
      <c r="J144" s="98" t="s">
        <v>71</v>
      </c>
      <c r="K144" s="105">
        <v>0</v>
      </c>
      <c r="L144" s="105">
        <v>0</v>
      </c>
    </row>
    <row r="145" spans="1:13" s="103" customFormat="1" ht="36" x14ac:dyDescent="0.25">
      <c r="A145" s="97">
        <f t="shared" si="4"/>
        <v>144</v>
      </c>
      <c r="B145" s="98" t="s">
        <v>270</v>
      </c>
      <c r="C145" s="98" t="s">
        <v>232</v>
      </c>
      <c r="D145" s="98">
        <v>5190187040</v>
      </c>
      <c r="E145" s="98" t="s">
        <v>150</v>
      </c>
      <c r="F145" s="99">
        <v>1</v>
      </c>
      <c r="G145" s="104">
        <v>774124420.19000006</v>
      </c>
      <c r="H145" s="104">
        <v>636277860.83000004</v>
      </c>
      <c r="I145" s="101" t="s">
        <v>66</v>
      </c>
      <c r="J145" s="98" t="s">
        <v>271</v>
      </c>
      <c r="K145" s="107">
        <v>1380875.09</v>
      </c>
      <c r="L145" s="107">
        <v>1640011</v>
      </c>
    </row>
    <row r="146" spans="1:13" s="103" customFormat="1" ht="60" x14ac:dyDescent="0.25">
      <c r="A146" s="97">
        <f t="shared" si="4"/>
        <v>145</v>
      </c>
      <c r="B146" s="98" t="s">
        <v>272</v>
      </c>
      <c r="C146" s="98" t="s">
        <v>232</v>
      </c>
      <c r="D146" s="133" t="s">
        <v>273</v>
      </c>
      <c r="E146" s="98" t="s">
        <v>161</v>
      </c>
      <c r="F146" s="99">
        <v>1</v>
      </c>
      <c r="G146" s="104">
        <v>116172742.01000001</v>
      </c>
      <c r="H146" s="104">
        <v>73169832.129999995</v>
      </c>
      <c r="I146" s="101" t="s">
        <v>170</v>
      </c>
      <c r="J146" s="98" t="s">
        <v>174</v>
      </c>
      <c r="K146" s="105" t="s">
        <v>45</v>
      </c>
      <c r="L146" s="105" t="s">
        <v>45</v>
      </c>
    </row>
    <row r="147" spans="1:13" s="132" customFormat="1" ht="72" x14ac:dyDescent="0.25">
      <c r="A147" s="97">
        <f t="shared" si="4"/>
        <v>146</v>
      </c>
      <c r="B147" s="98" t="s">
        <v>274</v>
      </c>
      <c r="C147" s="98" t="s">
        <v>232</v>
      </c>
      <c r="D147" s="133">
        <v>5105030724</v>
      </c>
      <c r="E147" s="98" t="s">
        <v>161</v>
      </c>
      <c r="F147" s="99">
        <v>1</v>
      </c>
      <c r="G147" s="104">
        <v>46450464.530000001</v>
      </c>
      <c r="H147" s="104">
        <v>36228969.560000002</v>
      </c>
      <c r="I147" s="101" t="s">
        <v>170</v>
      </c>
      <c r="J147" s="98" t="s">
        <v>174</v>
      </c>
      <c r="K147" s="105" t="s">
        <v>45</v>
      </c>
      <c r="L147" s="105" t="s">
        <v>45</v>
      </c>
    </row>
    <row r="148" spans="1:13" s="132" customFormat="1" ht="60" x14ac:dyDescent="0.25">
      <c r="A148" s="97">
        <f t="shared" si="4"/>
        <v>147</v>
      </c>
      <c r="B148" s="98" t="s">
        <v>275</v>
      </c>
      <c r="C148" s="98" t="s">
        <v>232</v>
      </c>
      <c r="D148" s="133">
        <v>5102050031</v>
      </c>
      <c r="E148" s="98" t="s">
        <v>161</v>
      </c>
      <c r="F148" s="99">
        <v>1</v>
      </c>
      <c r="G148" s="104">
        <v>75984112.689999998</v>
      </c>
      <c r="H148" s="104">
        <v>55262103.299999997</v>
      </c>
      <c r="I148" s="101" t="s">
        <v>170</v>
      </c>
      <c r="J148" s="98" t="s">
        <v>174</v>
      </c>
      <c r="K148" s="105" t="s">
        <v>45</v>
      </c>
      <c r="L148" s="105" t="s">
        <v>45</v>
      </c>
    </row>
    <row r="149" spans="1:13" ht="96" x14ac:dyDescent="0.25">
      <c r="A149" s="97">
        <f t="shared" si="4"/>
        <v>148</v>
      </c>
      <c r="B149" s="98" t="s">
        <v>276</v>
      </c>
      <c r="C149" s="98" t="s">
        <v>232</v>
      </c>
      <c r="D149" s="105">
        <v>5190084319</v>
      </c>
      <c r="E149" s="98" t="s">
        <v>153</v>
      </c>
      <c r="F149" s="99">
        <v>1</v>
      </c>
      <c r="G149" s="126">
        <v>66280900</v>
      </c>
      <c r="H149" s="104">
        <v>45252687.810000002</v>
      </c>
      <c r="I149" s="98" t="s">
        <v>277</v>
      </c>
      <c r="J149" s="98" t="s">
        <v>278</v>
      </c>
      <c r="K149" s="105" t="s">
        <v>45</v>
      </c>
      <c r="L149" s="105" t="s">
        <v>45</v>
      </c>
    </row>
    <row r="150" spans="1:13" ht="36" x14ac:dyDescent="0.25">
      <c r="A150" s="97">
        <f t="shared" si="4"/>
        <v>149</v>
      </c>
      <c r="B150" s="152" t="s">
        <v>279</v>
      </c>
      <c r="C150" s="98" t="s">
        <v>232</v>
      </c>
      <c r="D150" s="105">
        <v>5115300289</v>
      </c>
      <c r="E150" s="98" t="s">
        <v>161</v>
      </c>
      <c r="F150" s="99">
        <v>1</v>
      </c>
      <c r="G150" s="104">
        <v>227518993.97</v>
      </c>
      <c r="H150" s="104">
        <v>155161148.88999999</v>
      </c>
      <c r="I150" s="98" t="s">
        <v>237</v>
      </c>
      <c r="J150" s="98" t="s">
        <v>238</v>
      </c>
      <c r="K150" s="107">
        <v>7810619.6200000001</v>
      </c>
      <c r="L150" s="107">
        <v>0</v>
      </c>
    </row>
    <row r="151" spans="1:13" ht="96" x14ac:dyDescent="0.25">
      <c r="A151" s="97">
        <f t="shared" si="4"/>
        <v>150</v>
      </c>
      <c r="B151" s="98" t="s">
        <v>280</v>
      </c>
      <c r="C151" s="98" t="s">
        <v>232</v>
      </c>
      <c r="D151" s="105">
        <v>5190091838</v>
      </c>
      <c r="E151" s="108" t="s">
        <v>153</v>
      </c>
      <c r="F151" s="99">
        <v>1</v>
      </c>
      <c r="G151" s="111">
        <v>0</v>
      </c>
      <c r="H151" s="104">
        <v>32600000</v>
      </c>
      <c r="I151" s="98" t="s">
        <v>281</v>
      </c>
      <c r="J151" s="98" t="s">
        <v>282</v>
      </c>
      <c r="K151" s="105" t="s">
        <v>45</v>
      </c>
      <c r="L151" s="105" t="s">
        <v>45</v>
      </c>
    </row>
    <row r="152" spans="1:13" ht="48" x14ac:dyDescent="0.25">
      <c r="A152" s="97">
        <f t="shared" si="4"/>
        <v>151</v>
      </c>
      <c r="B152" s="135" t="s">
        <v>283</v>
      </c>
      <c r="C152" s="135" t="s">
        <v>284</v>
      </c>
      <c r="D152" s="135">
        <v>5190087951</v>
      </c>
      <c r="E152" s="135" t="s">
        <v>153</v>
      </c>
      <c r="F152" s="136" t="s">
        <v>45</v>
      </c>
      <c r="G152" s="135" t="s">
        <v>285</v>
      </c>
      <c r="H152" s="135" t="s">
        <v>285</v>
      </c>
      <c r="I152" s="137" t="s">
        <v>286</v>
      </c>
      <c r="J152" s="135" t="s">
        <v>287</v>
      </c>
      <c r="K152" s="135" t="s">
        <v>285</v>
      </c>
      <c r="L152" s="135" t="s">
        <v>285</v>
      </c>
    </row>
    <row r="153" spans="1:13" ht="60" x14ac:dyDescent="0.25">
      <c r="A153" s="97">
        <f t="shared" si="4"/>
        <v>152</v>
      </c>
      <c r="B153" s="139" t="s">
        <v>1670</v>
      </c>
      <c r="C153" s="94" t="s">
        <v>1672</v>
      </c>
      <c r="D153" s="111">
        <v>5191500924</v>
      </c>
      <c r="E153" s="139" t="s">
        <v>1671</v>
      </c>
      <c r="F153" s="99">
        <v>1</v>
      </c>
      <c r="G153" s="140">
        <v>4857746584.54</v>
      </c>
      <c r="H153" s="140">
        <v>2546839896.0900002</v>
      </c>
      <c r="I153" s="93" t="s">
        <v>358</v>
      </c>
      <c r="J153" s="94" t="s">
        <v>1036</v>
      </c>
      <c r="K153" s="140">
        <v>52926.06</v>
      </c>
      <c r="L153" s="140">
        <v>52926.06</v>
      </c>
    </row>
    <row r="154" spans="1:13" ht="60" x14ac:dyDescent="0.25">
      <c r="A154" s="97">
        <f t="shared" si="4"/>
        <v>153</v>
      </c>
      <c r="B154" s="108" t="s">
        <v>1673</v>
      </c>
      <c r="C154" s="94" t="s">
        <v>1676</v>
      </c>
      <c r="D154" s="111">
        <v>5190022182</v>
      </c>
      <c r="E154" s="108" t="s">
        <v>161</v>
      </c>
      <c r="F154" s="99">
        <v>1</v>
      </c>
      <c r="G154" s="138">
        <v>123416702.69</v>
      </c>
      <c r="H154" s="104">
        <v>79936546.280000001</v>
      </c>
      <c r="I154" s="93" t="s">
        <v>19</v>
      </c>
      <c r="J154" s="94" t="s">
        <v>20</v>
      </c>
      <c r="K154" s="104">
        <v>0</v>
      </c>
      <c r="L154" s="104">
        <v>0</v>
      </c>
    </row>
    <row r="155" spans="1:13" ht="60" x14ac:dyDescent="0.25">
      <c r="A155" s="97">
        <f t="shared" si="4"/>
        <v>154</v>
      </c>
      <c r="B155" s="108" t="s">
        <v>1674</v>
      </c>
      <c r="C155" s="94" t="s">
        <v>1676</v>
      </c>
      <c r="D155" s="111">
        <v>5190076325</v>
      </c>
      <c r="E155" s="108" t="s">
        <v>147</v>
      </c>
      <c r="F155" s="99">
        <v>1</v>
      </c>
      <c r="G155" s="138">
        <v>196825847.33000001</v>
      </c>
      <c r="H155" s="104">
        <v>146812708.73000002</v>
      </c>
      <c r="I155" s="93" t="s">
        <v>19</v>
      </c>
      <c r="J155" s="94" t="s">
        <v>1675</v>
      </c>
      <c r="K155" s="104">
        <v>0</v>
      </c>
      <c r="L155" s="104">
        <v>0</v>
      </c>
    </row>
    <row r="156" spans="1:13" ht="60" x14ac:dyDescent="0.25">
      <c r="A156" s="97">
        <f t="shared" si="4"/>
        <v>155</v>
      </c>
      <c r="B156" s="108" t="s">
        <v>1677</v>
      </c>
      <c r="C156" s="94" t="s">
        <v>1683</v>
      </c>
      <c r="D156" s="108">
        <v>5190109299</v>
      </c>
      <c r="E156" s="108" t="s">
        <v>161</v>
      </c>
      <c r="F156" s="99">
        <v>1</v>
      </c>
      <c r="G156" s="112" t="s">
        <v>1680</v>
      </c>
      <c r="H156" s="112" t="s">
        <v>1680</v>
      </c>
      <c r="I156" s="93" t="s">
        <v>672</v>
      </c>
      <c r="J156" s="94" t="s">
        <v>1682</v>
      </c>
      <c r="K156" s="112" t="s">
        <v>1680</v>
      </c>
      <c r="L156" s="112" t="s">
        <v>1680</v>
      </c>
    </row>
    <row r="157" spans="1:13" ht="60" x14ac:dyDescent="0.25">
      <c r="A157" s="97">
        <f t="shared" si="4"/>
        <v>156</v>
      </c>
      <c r="B157" s="108" t="s">
        <v>1678</v>
      </c>
      <c r="C157" s="94" t="s">
        <v>1683</v>
      </c>
      <c r="D157" s="108">
        <v>5190109154</v>
      </c>
      <c r="E157" s="108" t="s">
        <v>161</v>
      </c>
      <c r="F157" s="99">
        <v>1</v>
      </c>
      <c r="G157" s="112" t="s">
        <v>1680</v>
      </c>
      <c r="H157" s="112" t="s">
        <v>1680</v>
      </c>
      <c r="I157" s="93" t="s">
        <v>19</v>
      </c>
      <c r="J157" s="94" t="s">
        <v>20</v>
      </c>
      <c r="K157" s="112" t="s">
        <v>1680</v>
      </c>
      <c r="L157" s="112" t="s">
        <v>1680</v>
      </c>
    </row>
    <row r="158" spans="1:13" ht="96" x14ac:dyDescent="0.25">
      <c r="A158" s="141">
        <f t="shared" si="4"/>
        <v>157</v>
      </c>
      <c r="B158" s="142" t="s">
        <v>1679</v>
      </c>
      <c r="C158" s="143" t="s">
        <v>1683</v>
      </c>
      <c r="D158" s="142">
        <v>7703471221</v>
      </c>
      <c r="E158" s="142" t="s">
        <v>147</v>
      </c>
      <c r="F158" s="144" t="s">
        <v>45</v>
      </c>
      <c r="G158" s="145" t="s">
        <v>1680</v>
      </c>
      <c r="H158" s="145" t="s">
        <v>1680</v>
      </c>
      <c r="I158" s="144" t="s">
        <v>195</v>
      </c>
      <c r="J158" s="144" t="s">
        <v>1684</v>
      </c>
      <c r="K158" s="145" t="s">
        <v>1680</v>
      </c>
      <c r="L158" s="145" t="s">
        <v>1680</v>
      </c>
    </row>
    <row r="159" spans="1:13" x14ac:dyDescent="0.25">
      <c r="A159" s="146"/>
      <c r="B159" s="149"/>
      <c r="C159" s="149"/>
      <c r="D159" s="146"/>
      <c r="E159" s="146"/>
      <c r="F159" s="146"/>
      <c r="G159" s="146"/>
      <c r="H159" s="146"/>
      <c r="I159" s="146"/>
      <c r="J159" s="146"/>
      <c r="K159" s="146"/>
      <c r="L159" s="146"/>
      <c r="M159" s="147"/>
    </row>
    <row r="160" spans="1:13" x14ac:dyDescent="0.25">
      <c r="A160" s="147"/>
      <c r="B160" s="148"/>
      <c r="C160" s="148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</row>
    <row r="161" spans="1:13" x14ac:dyDescent="0.25">
      <c r="A161" s="147"/>
      <c r="B161" s="148"/>
      <c r="C161" s="148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</row>
    <row r="162" spans="1:13" x14ac:dyDescent="0.25">
      <c r="A162" s="147"/>
      <c r="B162" s="148"/>
      <c r="C162" s="148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</row>
    <row r="163" spans="1:13" x14ac:dyDescent="0.25">
      <c r="A163" s="147"/>
      <c r="B163" s="148"/>
      <c r="C163" s="148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</row>
  </sheetData>
  <autoFilter ref="A1:N158"/>
  <sortState ref="A2:S178">
    <sortCondition ref="A2:A178"/>
  </sortState>
  <mergeCells count="1">
    <mergeCell ref="M59:Q59"/>
  </mergeCells>
  <pageMargins left="0" right="0" top="0.55118110236220474" bottom="0.55118110236220474" header="0.31496062992125984" footer="0.31496062992125984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33"/>
  <sheetViews>
    <sheetView tabSelected="1" zoomScale="106" workbookViewId="0">
      <pane ySplit="1" topLeftCell="A609" activePane="bottomLeft" state="frozen"/>
      <selection activeCell="F604" sqref="F604"/>
      <selection pane="bottomLeft" activeCell="A2" sqref="A2:A616"/>
    </sheetView>
  </sheetViews>
  <sheetFormatPr defaultColWidth="8.85546875" defaultRowHeight="12" x14ac:dyDescent="0.25"/>
  <cols>
    <col min="1" max="1" width="6.7109375" style="11" customWidth="1"/>
    <col min="2" max="2" width="13.28515625" style="11" customWidth="1"/>
    <col min="3" max="3" width="22.5703125" style="11" customWidth="1"/>
    <col min="4" max="4" width="21.140625" style="11" customWidth="1"/>
    <col min="5" max="6" width="13.5703125" style="11" customWidth="1"/>
    <col min="7" max="7" width="14.140625" style="11" customWidth="1"/>
    <col min="8" max="8" width="16.140625" style="11" customWidth="1"/>
    <col min="9" max="9" width="16" style="11" customWidth="1"/>
    <col min="10" max="10" width="17.5703125" style="11" customWidth="1"/>
    <col min="11" max="11" width="25.7109375" style="11" customWidth="1"/>
    <col min="12" max="12" width="14.85546875" style="11" customWidth="1"/>
    <col min="13" max="13" width="16" style="11" customWidth="1"/>
    <col min="14" max="14" width="27.85546875" style="23" customWidth="1"/>
    <col min="15" max="15" width="11" style="23" customWidth="1"/>
    <col min="16" max="16384" width="8.85546875" style="23"/>
  </cols>
  <sheetData>
    <row r="1" spans="1:13" ht="96" x14ac:dyDescent="0.25">
      <c r="A1" s="24" t="s">
        <v>0</v>
      </c>
      <c r="B1" s="24" t="s">
        <v>288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289</v>
      </c>
      <c r="I1" s="24" t="s">
        <v>290</v>
      </c>
      <c r="J1" s="24" t="s">
        <v>8</v>
      </c>
      <c r="K1" s="24" t="s">
        <v>9</v>
      </c>
      <c r="L1" s="24" t="s">
        <v>291</v>
      </c>
      <c r="M1" s="24" t="s">
        <v>11</v>
      </c>
    </row>
    <row r="2" spans="1:13" s="25" customFormat="1" ht="48" x14ac:dyDescent="0.25">
      <c r="A2" s="26">
        <v>1</v>
      </c>
      <c r="B2" s="3" t="s">
        <v>292</v>
      </c>
      <c r="C2" s="3" t="s">
        <v>293</v>
      </c>
      <c r="D2" s="3" t="s">
        <v>294</v>
      </c>
      <c r="E2" s="3">
        <v>5115000285</v>
      </c>
      <c r="F2" s="3" t="s">
        <v>295</v>
      </c>
      <c r="G2" s="4">
        <v>1</v>
      </c>
      <c r="H2" s="27">
        <v>431734522.06999999</v>
      </c>
      <c r="I2" s="27">
        <v>251770834.61000001</v>
      </c>
      <c r="J2" s="5" t="s">
        <v>296</v>
      </c>
      <c r="K2" s="3" t="s">
        <v>297</v>
      </c>
      <c r="L2" s="27" t="s">
        <v>45</v>
      </c>
      <c r="M2" s="27" t="s">
        <v>45</v>
      </c>
    </row>
    <row r="3" spans="1:13" s="25" customFormat="1" ht="84" x14ac:dyDescent="0.25">
      <c r="A3" s="26">
        <f t="shared" ref="A3:A66" si="0">1+A2</f>
        <v>2</v>
      </c>
      <c r="B3" s="3" t="s">
        <v>292</v>
      </c>
      <c r="C3" s="3" t="s">
        <v>298</v>
      </c>
      <c r="D3" s="3" t="s">
        <v>299</v>
      </c>
      <c r="E3" s="3">
        <v>5115000292</v>
      </c>
      <c r="F3" s="3" t="s">
        <v>300</v>
      </c>
      <c r="G3" s="4">
        <v>1</v>
      </c>
      <c r="H3" s="27">
        <v>269700557.19</v>
      </c>
      <c r="I3" s="27">
        <v>47573553.869999997</v>
      </c>
      <c r="J3" s="5" t="s">
        <v>25</v>
      </c>
      <c r="K3" s="3" t="s">
        <v>30</v>
      </c>
      <c r="L3" s="27">
        <v>1001797</v>
      </c>
      <c r="M3" s="27">
        <v>1025031</v>
      </c>
    </row>
    <row r="4" spans="1:13" s="25" customFormat="1" ht="48" x14ac:dyDescent="0.25">
      <c r="A4" s="26">
        <f t="shared" si="0"/>
        <v>3</v>
      </c>
      <c r="B4" s="3" t="s">
        <v>292</v>
      </c>
      <c r="C4" s="3" t="s">
        <v>301</v>
      </c>
      <c r="D4" s="3" t="s">
        <v>294</v>
      </c>
      <c r="E4" s="3">
        <v>5115121138</v>
      </c>
      <c r="F4" s="3" t="s">
        <v>295</v>
      </c>
      <c r="G4" s="4">
        <v>1</v>
      </c>
      <c r="H4" s="27">
        <v>33869502.729999997</v>
      </c>
      <c r="I4" s="27">
        <v>25809122.739999998</v>
      </c>
      <c r="J4" s="5" t="s">
        <v>14</v>
      </c>
      <c r="K4" s="3" t="s">
        <v>302</v>
      </c>
      <c r="L4" s="27" t="s">
        <v>45</v>
      </c>
      <c r="M4" s="27" t="s">
        <v>45</v>
      </c>
    </row>
    <row r="5" spans="1:13" s="25" customFormat="1" ht="48" x14ac:dyDescent="0.25">
      <c r="A5" s="26">
        <f t="shared" si="0"/>
        <v>4</v>
      </c>
      <c r="B5" s="3" t="s">
        <v>292</v>
      </c>
      <c r="C5" s="3" t="s">
        <v>303</v>
      </c>
      <c r="D5" s="3" t="s">
        <v>304</v>
      </c>
      <c r="E5" s="3">
        <v>5115121152</v>
      </c>
      <c r="F5" s="3" t="s">
        <v>300</v>
      </c>
      <c r="G5" s="4">
        <v>1</v>
      </c>
      <c r="H5" s="27">
        <v>25149564.039999999</v>
      </c>
      <c r="I5" s="27">
        <v>18575667</v>
      </c>
      <c r="J5" s="5" t="s">
        <v>305</v>
      </c>
      <c r="K5" s="3" t="s">
        <v>306</v>
      </c>
      <c r="L5" s="27">
        <v>136200</v>
      </c>
      <c r="M5" s="27">
        <v>72387.289999999994</v>
      </c>
    </row>
    <row r="6" spans="1:13" s="25" customFormat="1" ht="36" x14ac:dyDescent="0.25">
      <c r="A6" s="26">
        <f t="shared" si="0"/>
        <v>5</v>
      </c>
      <c r="B6" s="3" t="s">
        <v>292</v>
      </c>
      <c r="C6" s="3" t="s">
        <v>307</v>
      </c>
      <c r="D6" s="3" t="s">
        <v>304</v>
      </c>
      <c r="E6" s="3">
        <v>5115121177</v>
      </c>
      <c r="F6" s="3" t="s">
        <v>300</v>
      </c>
      <c r="G6" s="4">
        <v>1</v>
      </c>
      <c r="H6" s="27">
        <v>98862921.439999998</v>
      </c>
      <c r="I6" s="27">
        <v>81480221.329999998</v>
      </c>
      <c r="J6" s="3" t="s">
        <v>308</v>
      </c>
      <c r="K6" s="3" t="s">
        <v>309</v>
      </c>
      <c r="L6" s="27">
        <v>7087213.9800000004</v>
      </c>
      <c r="M6" s="27">
        <v>7687770.1900000004</v>
      </c>
    </row>
    <row r="7" spans="1:13" s="25" customFormat="1" ht="36" x14ac:dyDescent="0.25">
      <c r="A7" s="26">
        <f t="shared" si="0"/>
        <v>6</v>
      </c>
      <c r="B7" s="3" t="s">
        <v>292</v>
      </c>
      <c r="C7" s="11" t="s">
        <v>310</v>
      </c>
      <c r="D7" s="3" t="s">
        <v>311</v>
      </c>
      <c r="E7" s="2">
        <v>5115300296</v>
      </c>
      <c r="F7" s="3" t="s">
        <v>300</v>
      </c>
      <c r="G7" s="4"/>
      <c r="H7" s="27">
        <v>49676631.670000002</v>
      </c>
      <c r="I7" s="27">
        <v>45186889.75</v>
      </c>
      <c r="J7" s="5" t="s">
        <v>312</v>
      </c>
      <c r="K7" s="3" t="s">
        <v>313</v>
      </c>
      <c r="L7" s="27">
        <v>2372535</v>
      </c>
      <c r="M7" s="27">
        <f>2181912.06+134281</f>
        <v>2316193.06</v>
      </c>
    </row>
    <row r="8" spans="1:13" s="25" customFormat="1" ht="36" x14ac:dyDescent="0.25">
      <c r="A8" s="26">
        <f t="shared" si="0"/>
        <v>7</v>
      </c>
      <c r="B8" s="3" t="s">
        <v>292</v>
      </c>
      <c r="C8" s="3" t="s">
        <v>314</v>
      </c>
      <c r="D8" s="3" t="s">
        <v>311</v>
      </c>
      <c r="E8" s="3">
        <v>5115300338</v>
      </c>
      <c r="F8" s="3" t="s">
        <v>300</v>
      </c>
      <c r="G8" s="4">
        <v>1</v>
      </c>
      <c r="H8" s="27">
        <v>30445068.059999999</v>
      </c>
      <c r="I8" s="27">
        <v>26120232.010000002</v>
      </c>
      <c r="J8" s="5" t="s">
        <v>315</v>
      </c>
      <c r="K8" s="3" t="s">
        <v>316</v>
      </c>
      <c r="L8" s="27">
        <v>443833</v>
      </c>
      <c r="M8" s="27">
        <v>473457.55</v>
      </c>
    </row>
    <row r="9" spans="1:13" s="25" customFormat="1" ht="36" x14ac:dyDescent="0.25">
      <c r="A9" s="26">
        <f t="shared" si="0"/>
        <v>8</v>
      </c>
      <c r="B9" s="3" t="s">
        <v>292</v>
      </c>
      <c r="C9" s="3" t="s">
        <v>317</v>
      </c>
      <c r="D9" s="3" t="s">
        <v>299</v>
      </c>
      <c r="E9" s="3">
        <v>5115300377</v>
      </c>
      <c r="F9" s="3" t="s">
        <v>300</v>
      </c>
      <c r="G9" s="4">
        <v>1</v>
      </c>
      <c r="H9" s="27">
        <v>97797856.239999995</v>
      </c>
      <c r="I9" s="27">
        <v>79496854.060000002</v>
      </c>
      <c r="J9" s="3" t="s">
        <v>308</v>
      </c>
      <c r="K9" s="3" t="s">
        <v>309</v>
      </c>
      <c r="L9" s="27">
        <v>3998650.52</v>
      </c>
      <c r="M9" s="27">
        <f>4254719.52+181899</f>
        <v>4436618.5199999996</v>
      </c>
    </row>
    <row r="10" spans="1:13" s="25" customFormat="1" ht="108" x14ac:dyDescent="0.25">
      <c r="A10" s="26">
        <f t="shared" si="0"/>
        <v>9</v>
      </c>
      <c r="B10" s="3" t="s">
        <v>292</v>
      </c>
      <c r="C10" s="11" t="s">
        <v>318</v>
      </c>
      <c r="D10" s="3" t="s">
        <v>311</v>
      </c>
      <c r="E10" s="2">
        <v>5115000366</v>
      </c>
      <c r="F10" s="3" t="s">
        <v>295</v>
      </c>
      <c r="G10" s="4"/>
      <c r="H10" s="27">
        <v>60073627.810000002</v>
      </c>
      <c r="I10" s="27">
        <v>51749715.189999998</v>
      </c>
      <c r="J10" s="3" t="s">
        <v>195</v>
      </c>
      <c r="K10" s="25" t="s">
        <v>319</v>
      </c>
      <c r="L10" s="27">
        <v>903180.27</v>
      </c>
      <c r="M10" s="27">
        <v>903180.27</v>
      </c>
    </row>
    <row r="11" spans="1:13" s="25" customFormat="1" ht="48" x14ac:dyDescent="0.25">
      <c r="A11" s="26">
        <f t="shared" si="0"/>
        <v>10</v>
      </c>
      <c r="B11" s="3" t="s">
        <v>292</v>
      </c>
      <c r="C11" s="3" t="s">
        <v>320</v>
      </c>
      <c r="D11" s="3" t="s">
        <v>294</v>
      </c>
      <c r="E11" s="3">
        <v>5115000408</v>
      </c>
      <c r="F11" s="3" t="s">
        <v>295</v>
      </c>
      <c r="G11" s="4">
        <v>1</v>
      </c>
      <c r="H11" s="27">
        <v>30932550.879999999</v>
      </c>
      <c r="I11" s="27">
        <v>18541279.82</v>
      </c>
      <c r="J11" s="3" t="s">
        <v>14</v>
      </c>
      <c r="K11" s="3" t="s">
        <v>15</v>
      </c>
      <c r="L11" s="27" t="s">
        <v>45</v>
      </c>
      <c r="M11" s="27" t="s">
        <v>45</v>
      </c>
    </row>
    <row r="12" spans="1:13" s="25" customFormat="1" ht="36" x14ac:dyDescent="0.25">
      <c r="A12" s="26">
        <f t="shared" si="0"/>
        <v>11</v>
      </c>
      <c r="B12" s="3" t="s">
        <v>292</v>
      </c>
      <c r="C12" s="3" t="s">
        <v>321</v>
      </c>
      <c r="D12" s="3" t="s">
        <v>294</v>
      </c>
      <c r="E12" s="3">
        <v>5115300183</v>
      </c>
      <c r="F12" s="3" t="s">
        <v>322</v>
      </c>
      <c r="G12" s="4">
        <v>1</v>
      </c>
      <c r="H12" s="27" t="s">
        <v>45</v>
      </c>
      <c r="I12" s="27" t="s">
        <v>45</v>
      </c>
      <c r="J12" s="5" t="s">
        <v>323</v>
      </c>
      <c r="K12" s="3" t="s">
        <v>324</v>
      </c>
      <c r="L12" s="27" t="s">
        <v>45</v>
      </c>
      <c r="M12" s="27" t="s">
        <v>45</v>
      </c>
    </row>
    <row r="13" spans="1:13" s="25" customFormat="1" ht="79.5" customHeight="1" x14ac:dyDescent="0.25">
      <c r="A13" s="26">
        <f t="shared" si="0"/>
        <v>12</v>
      </c>
      <c r="B13" s="3" t="s">
        <v>292</v>
      </c>
      <c r="C13" s="3" t="s">
        <v>325</v>
      </c>
      <c r="D13" s="3" t="s">
        <v>294</v>
      </c>
      <c r="E13" s="3">
        <v>5115000327</v>
      </c>
      <c r="F13" s="3" t="s">
        <v>326</v>
      </c>
      <c r="G13" s="4">
        <v>1</v>
      </c>
      <c r="H13" s="27">
        <v>4546130.4400000004</v>
      </c>
      <c r="I13" s="27">
        <v>4740066.9400000004</v>
      </c>
      <c r="J13" s="5" t="s">
        <v>327</v>
      </c>
      <c r="K13" s="3" t="s">
        <v>328</v>
      </c>
      <c r="L13" s="27">
        <v>10537818.35</v>
      </c>
      <c r="M13" s="27">
        <v>11978863.560000001</v>
      </c>
    </row>
    <row r="14" spans="1:13" s="25" customFormat="1" ht="36" x14ac:dyDescent="0.25">
      <c r="A14" s="26">
        <f t="shared" si="0"/>
        <v>13</v>
      </c>
      <c r="B14" s="3" t="s">
        <v>329</v>
      </c>
      <c r="C14" s="11" t="s">
        <v>330</v>
      </c>
      <c r="D14" s="3" t="s">
        <v>331</v>
      </c>
      <c r="E14" s="11">
        <v>5109000488</v>
      </c>
      <c r="F14" s="3" t="s">
        <v>300</v>
      </c>
      <c r="G14" s="4">
        <v>1</v>
      </c>
      <c r="H14" s="28">
        <f>61171402+3665251.74</f>
        <v>64836653.740000002</v>
      </c>
      <c r="I14" s="28">
        <f>78732897.71+3104231.74</f>
        <v>81837129.449999988</v>
      </c>
      <c r="J14" s="3" t="s">
        <v>308</v>
      </c>
      <c r="K14" s="3" t="s">
        <v>309</v>
      </c>
      <c r="L14" s="28">
        <v>3717686</v>
      </c>
      <c r="M14" s="14">
        <v>3716128.4</v>
      </c>
    </row>
    <row r="15" spans="1:13" s="25" customFormat="1" ht="36" x14ac:dyDescent="0.25">
      <c r="A15" s="26">
        <f t="shared" si="0"/>
        <v>14</v>
      </c>
      <c r="B15" s="3" t="s">
        <v>329</v>
      </c>
      <c r="C15" s="11" t="s">
        <v>332</v>
      </c>
      <c r="D15" s="3" t="s">
        <v>331</v>
      </c>
      <c r="E15" s="3">
        <v>5109000505</v>
      </c>
      <c r="F15" s="3" t="s">
        <v>300</v>
      </c>
      <c r="G15" s="4">
        <v>1</v>
      </c>
      <c r="H15" s="28">
        <f>65015592+5787716.82</f>
        <v>70803308.819999993</v>
      </c>
      <c r="I15" s="28">
        <f>60242078.93+2963483.46</f>
        <v>63205562.390000001</v>
      </c>
      <c r="J15" s="3" t="s">
        <v>308</v>
      </c>
      <c r="K15" s="3" t="s">
        <v>309</v>
      </c>
      <c r="L15" s="28">
        <v>4069344.3</v>
      </c>
      <c r="M15" s="14">
        <v>4069344.3</v>
      </c>
    </row>
    <row r="16" spans="1:13" s="25" customFormat="1" ht="36" x14ac:dyDescent="0.25">
      <c r="A16" s="26">
        <f t="shared" si="0"/>
        <v>15</v>
      </c>
      <c r="B16" s="3" t="s">
        <v>329</v>
      </c>
      <c r="C16" s="11" t="s">
        <v>333</v>
      </c>
      <c r="D16" s="3" t="s">
        <v>331</v>
      </c>
      <c r="E16" s="3">
        <v>5109000520</v>
      </c>
      <c r="F16" s="3" t="s">
        <v>300</v>
      </c>
      <c r="G16" s="4">
        <v>1</v>
      </c>
      <c r="H16" s="28">
        <f>2202926.82+56811348</f>
        <v>59014274.82</v>
      </c>
      <c r="I16" s="28">
        <f>70215391.15+2024332.94</f>
        <v>72239724.090000004</v>
      </c>
      <c r="J16" s="3" t="s">
        <v>308</v>
      </c>
      <c r="K16" s="3" t="s">
        <v>309</v>
      </c>
      <c r="L16" s="28">
        <v>4145341.53</v>
      </c>
      <c r="M16" s="14">
        <v>4143757.28</v>
      </c>
    </row>
    <row r="17" spans="1:14" s="25" customFormat="1" ht="36" x14ac:dyDescent="0.25">
      <c r="A17" s="26">
        <f t="shared" si="0"/>
        <v>16</v>
      </c>
      <c r="B17" s="3" t="s">
        <v>329</v>
      </c>
      <c r="C17" s="11" t="s">
        <v>334</v>
      </c>
      <c r="D17" s="3" t="s">
        <v>331</v>
      </c>
      <c r="E17" s="3">
        <v>5109000551</v>
      </c>
      <c r="F17" s="3" t="s">
        <v>300</v>
      </c>
      <c r="G17" s="4">
        <v>1</v>
      </c>
      <c r="H17" s="28">
        <f>7310992.02+64011934</f>
        <v>71322926.019999996</v>
      </c>
      <c r="I17" s="28">
        <f>75234161+3070108.93</f>
        <v>78304269.930000007</v>
      </c>
      <c r="J17" s="3" t="s">
        <v>308</v>
      </c>
      <c r="K17" s="3" t="s">
        <v>309</v>
      </c>
      <c r="L17" s="28">
        <v>3540329.2</v>
      </c>
      <c r="M17" s="14">
        <v>3540674.8</v>
      </c>
    </row>
    <row r="18" spans="1:14" s="25" customFormat="1" ht="36" x14ac:dyDescent="0.25">
      <c r="A18" s="26">
        <f t="shared" si="0"/>
        <v>17</v>
      </c>
      <c r="B18" s="3" t="s">
        <v>329</v>
      </c>
      <c r="C18" s="11" t="s">
        <v>335</v>
      </c>
      <c r="D18" s="3" t="s">
        <v>331</v>
      </c>
      <c r="E18" s="3">
        <v>5109000544</v>
      </c>
      <c r="F18" s="3" t="s">
        <v>300</v>
      </c>
      <c r="G18" s="4">
        <v>1</v>
      </c>
      <c r="H18" s="28">
        <f>10339583.49+48050132</f>
        <v>58389715.490000002</v>
      </c>
      <c r="I18" s="28">
        <f>52507453.41+726352.89</f>
        <v>53233806.299999997</v>
      </c>
      <c r="J18" s="3" t="s">
        <v>308</v>
      </c>
      <c r="K18" s="3" t="s">
        <v>309</v>
      </c>
      <c r="L18" s="28">
        <v>3315690.3</v>
      </c>
      <c r="M18" s="14">
        <v>3315690.3</v>
      </c>
    </row>
    <row r="19" spans="1:14" s="25" customFormat="1" ht="36" x14ac:dyDescent="0.25">
      <c r="A19" s="26">
        <f t="shared" si="0"/>
        <v>18</v>
      </c>
      <c r="B19" s="3" t="s">
        <v>329</v>
      </c>
      <c r="C19" s="11" t="s">
        <v>336</v>
      </c>
      <c r="D19" s="3" t="s">
        <v>331</v>
      </c>
      <c r="E19" s="3">
        <v>5109032680</v>
      </c>
      <c r="F19" s="3" t="s">
        <v>300</v>
      </c>
      <c r="G19" s="4">
        <v>1</v>
      </c>
      <c r="H19" s="28">
        <f>1785040.86+46212299</f>
        <v>47997339.859999999</v>
      </c>
      <c r="I19" s="28">
        <f>41832364.87+1650203.11</f>
        <v>43482567.979999997</v>
      </c>
      <c r="J19" s="3" t="s">
        <v>308</v>
      </c>
      <c r="K19" s="3" t="s">
        <v>309</v>
      </c>
      <c r="L19" s="28">
        <v>1932391.9</v>
      </c>
      <c r="M19" s="14">
        <v>1932391.9</v>
      </c>
    </row>
    <row r="20" spans="1:14" s="25" customFormat="1" ht="36" x14ac:dyDescent="0.25">
      <c r="A20" s="26">
        <f t="shared" si="0"/>
        <v>19</v>
      </c>
      <c r="B20" s="3" t="s">
        <v>329</v>
      </c>
      <c r="C20" s="11" t="s">
        <v>337</v>
      </c>
      <c r="D20" s="3" t="s">
        <v>331</v>
      </c>
      <c r="E20" s="3">
        <v>5105012281</v>
      </c>
      <c r="F20" s="3" t="s">
        <v>300</v>
      </c>
      <c r="G20" s="4">
        <v>1</v>
      </c>
      <c r="H20" s="28">
        <f>1298045.06+28469957</f>
        <v>29768002.059999999</v>
      </c>
      <c r="I20" s="28">
        <f>18669555.41+718059.52</f>
        <v>19387614.93</v>
      </c>
      <c r="J20" s="3" t="s">
        <v>308</v>
      </c>
      <c r="K20" s="3" t="s">
        <v>309</v>
      </c>
      <c r="L20" s="28">
        <v>923108.15</v>
      </c>
      <c r="M20" s="14">
        <v>718413.2</v>
      </c>
    </row>
    <row r="21" spans="1:14" s="25" customFormat="1" ht="36" x14ac:dyDescent="0.25">
      <c r="A21" s="26">
        <f t="shared" si="0"/>
        <v>20</v>
      </c>
      <c r="B21" s="3" t="s">
        <v>329</v>
      </c>
      <c r="C21" s="11" t="s">
        <v>338</v>
      </c>
      <c r="D21" s="3" t="s">
        <v>331</v>
      </c>
      <c r="E21" s="3">
        <v>5105012370</v>
      </c>
      <c r="F21" s="3" t="s">
        <v>300</v>
      </c>
      <c r="G21" s="4">
        <v>1</v>
      </c>
      <c r="H21" s="28">
        <f>2111636.83+37728491</f>
        <v>39840127.829999998</v>
      </c>
      <c r="I21" s="28">
        <f>23940995.52+1093245.1</f>
        <v>25034240.620000001</v>
      </c>
      <c r="J21" s="3" t="s">
        <v>308</v>
      </c>
      <c r="K21" s="3" t="s">
        <v>309</v>
      </c>
      <c r="L21" s="28">
        <v>950979.8</v>
      </c>
      <c r="M21" s="14">
        <v>950979.8</v>
      </c>
    </row>
    <row r="22" spans="1:14" s="25" customFormat="1" ht="36" x14ac:dyDescent="0.25">
      <c r="A22" s="26">
        <f t="shared" si="0"/>
        <v>21</v>
      </c>
      <c r="B22" s="3" t="s">
        <v>329</v>
      </c>
      <c r="C22" s="11" t="s">
        <v>339</v>
      </c>
      <c r="D22" s="3" t="s">
        <v>331</v>
      </c>
      <c r="E22" s="3">
        <v>5109032747</v>
      </c>
      <c r="F22" s="3" t="s">
        <v>300</v>
      </c>
      <c r="G22" s="4">
        <v>1</v>
      </c>
      <c r="H22" s="28">
        <f>1802654.47+75090124</f>
        <v>76892778.469999999</v>
      </c>
      <c r="I22" s="28">
        <f>58732977+833507.76</f>
        <v>59566484.759999998</v>
      </c>
      <c r="J22" s="3" t="s">
        <v>308</v>
      </c>
      <c r="K22" s="3" t="s">
        <v>309</v>
      </c>
      <c r="L22" s="28">
        <v>3841906.63</v>
      </c>
      <c r="M22" s="14">
        <v>3841908.63</v>
      </c>
    </row>
    <row r="23" spans="1:14" s="25" customFormat="1" ht="36" x14ac:dyDescent="0.25">
      <c r="A23" s="26">
        <f t="shared" si="0"/>
        <v>22</v>
      </c>
      <c r="B23" s="3" t="s">
        <v>329</v>
      </c>
      <c r="C23" s="11" t="s">
        <v>340</v>
      </c>
      <c r="D23" s="3" t="s">
        <v>331</v>
      </c>
      <c r="E23" s="3">
        <v>5109000456</v>
      </c>
      <c r="F23" s="3" t="s">
        <v>300</v>
      </c>
      <c r="G23" s="4">
        <v>1</v>
      </c>
      <c r="H23" s="28">
        <f>27132418.65+83802488</f>
        <v>110934906.65000001</v>
      </c>
      <c r="I23" s="28">
        <f>88100000+17798090.52</f>
        <v>105898090.52</v>
      </c>
      <c r="J23" s="3" t="s">
        <v>237</v>
      </c>
      <c r="K23" s="3" t="s">
        <v>341</v>
      </c>
      <c r="L23" s="27" t="s">
        <v>45</v>
      </c>
      <c r="M23" s="27" t="s">
        <v>45</v>
      </c>
    </row>
    <row r="24" spans="1:14" s="25" customFormat="1" ht="48" x14ac:dyDescent="0.25">
      <c r="A24" s="26">
        <f t="shared" si="0"/>
        <v>23</v>
      </c>
      <c r="B24" s="3" t="s">
        <v>329</v>
      </c>
      <c r="C24" s="11" t="s">
        <v>342</v>
      </c>
      <c r="D24" s="3" t="s">
        <v>331</v>
      </c>
      <c r="E24" s="3">
        <v>5109000262</v>
      </c>
      <c r="F24" s="3" t="s">
        <v>300</v>
      </c>
      <c r="G24" s="4">
        <v>1</v>
      </c>
      <c r="H24" s="28">
        <f>42393886.01+59663357</f>
        <v>102057243.00999999</v>
      </c>
      <c r="I24" s="28">
        <f>50489000+20374569.32</f>
        <v>70863569.319999993</v>
      </c>
      <c r="J24" s="3" t="s">
        <v>237</v>
      </c>
      <c r="K24" s="3" t="s">
        <v>341</v>
      </c>
      <c r="L24" s="28">
        <v>14556</v>
      </c>
      <c r="M24" s="14">
        <v>14556</v>
      </c>
    </row>
    <row r="25" spans="1:14" s="25" customFormat="1" ht="36" x14ac:dyDescent="0.25">
      <c r="A25" s="26">
        <f t="shared" si="0"/>
        <v>24</v>
      </c>
      <c r="B25" s="3" t="s">
        <v>329</v>
      </c>
      <c r="C25" s="11" t="s">
        <v>343</v>
      </c>
      <c r="D25" s="3" t="s">
        <v>331</v>
      </c>
      <c r="E25" s="3">
        <v>5109000255</v>
      </c>
      <c r="F25" s="3" t="s">
        <v>300</v>
      </c>
      <c r="G25" s="4">
        <v>1</v>
      </c>
      <c r="H25" s="28">
        <f>28501088.12+52623300</f>
        <v>81124388.120000005</v>
      </c>
      <c r="I25" s="28">
        <f>41126000+11557199.62</f>
        <v>52683199.619999997</v>
      </c>
      <c r="J25" s="3" t="s">
        <v>237</v>
      </c>
      <c r="K25" s="3" t="s">
        <v>341</v>
      </c>
      <c r="L25" s="28">
        <v>3639</v>
      </c>
      <c r="M25" s="14">
        <v>3639</v>
      </c>
    </row>
    <row r="26" spans="1:14" s="25" customFormat="1" ht="50.25" customHeight="1" x14ac:dyDescent="0.25">
      <c r="A26" s="26">
        <f t="shared" si="0"/>
        <v>25</v>
      </c>
      <c r="B26" s="3" t="s">
        <v>329</v>
      </c>
      <c r="C26" s="11" t="s">
        <v>344</v>
      </c>
      <c r="D26" s="3" t="s">
        <v>331</v>
      </c>
      <c r="E26" s="3">
        <v>5109000287</v>
      </c>
      <c r="F26" s="3" t="s">
        <v>300</v>
      </c>
      <c r="G26" s="4">
        <v>1</v>
      </c>
      <c r="H26" s="28">
        <f>25159522.49+84728574</f>
        <v>109888096.48999999</v>
      </c>
      <c r="I26" s="28">
        <f>64700000+14964091.06</f>
        <v>79664091.060000002</v>
      </c>
      <c r="J26" s="3" t="s">
        <v>237</v>
      </c>
      <c r="K26" s="3" t="s">
        <v>240</v>
      </c>
      <c r="L26" s="27" t="s">
        <v>45</v>
      </c>
      <c r="M26" s="27" t="s">
        <v>45</v>
      </c>
    </row>
    <row r="27" spans="1:14" s="25" customFormat="1" ht="66.75" customHeight="1" x14ac:dyDescent="0.25">
      <c r="A27" s="26">
        <f t="shared" si="0"/>
        <v>26</v>
      </c>
      <c r="B27" s="3" t="s">
        <v>329</v>
      </c>
      <c r="C27" s="11" t="s">
        <v>345</v>
      </c>
      <c r="D27" s="3" t="s">
        <v>331</v>
      </c>
      <c r="E27" s="3">
        <v>5109000590</v>
      </c>
      <c r="F27" s="3" t="s">
        <v>300</v>
      </c>
      <c r="G27" s="4">
        <v>1</v>
      </c>
      <c r="H27" s="28">
        <f>11767499.25+27662600</f>
        <v>39430099.25</v>
      </c>
      <c r="I27" s="28">
        <f>20820000+2371373.26</f>
        <v>23191373.259999998</v>
      </c>
      <c r="J27" s="3" t="s">
        <v>237</v>
      </c>
      <c r="K27" s="3" t="s">
        <v>341</v>
      </c>
      <c r="L27" s="28">
        <v>232315.3</v>
      </c>
      <c r="M27" s="14">
        <v>232671.1</v>
      </c>
    </row>
    <row r="28" spans="1:14" s="25" customFormat="1" ht="63.75" customHeight="1" x14ac:dyDescent="0.25">
      <c r="A28" s="26">
        <f t="shared" si="0"/>
        <v>27</v>
      </c>
      <c r="B28" s="3" t="s">
        <v>329</v>
      </c>
      <c r="C28" s="11" t="s">
        <v>346</v>
      </c>
      <c r="D28" s="3" t="s">
        <v>331</v>
      </c>
      <c r="E28" s="3">
        <v>5109000270</v>
      </c>
      <c r="F28" s="3" t="s">
        <v>300</v>
      </c>
      <c r="G28" s="4">
        <v>1</v>
      </c>
      <c r="H28" s="28">
        <f>34754889.68+96496120</f>
        <v>131251009.68000001</v>
      </c>
      <c r="I28" s="28">
        <f>77150000+113102398.65</f>
        <v>190252398.65000001</v>
      </c>
      <c r="J28" s="3" t="s">
        <v>237</v>
      </c>
      <c r="K28" s="3" t="s">
        <v>341</v>
      </c>
      <c r="L28" s="27" t="s">
        <v>45</v>
      </c>
      <c r="M28" s="27" t="s">
        <v>45</v>
      </c>
    </row>
    <row r="29" spans="1:14" s="25" customFormat="1" ht="60.75" customHeight="1" x14ac:dyDescent="0.25">
      <c r="A29" s="26">
        <f t="shared" si="0"/>
        <v>28</v>
      </c>
      <c r="B29" s="3" t="s">
        <v>329</v>
      </c>
      <c r="C29" s="11" t="s">
        <v>347</v>
      </c>
      <c r="D29" s="3" t="s">
        <v>331</v>
      </c>
      <c r="E29" s="3">
        <v>5109000470</v>
      </c>
      <c r="F29" s="3" t="s">
        <v>300</v>
      </c>
      <c r="G29" s="4">
        <v>1</v>
      </c>
      <c r="H29" s="28">
        <f>27460658.72+96594466</f>
        <v>124055124.72</v>
      </c>
      <c r="I29" s="28">
        <f>75565000+16323577.88</f>
        <v>91888577.879999995</v>
      </c>
      <c r="J29" s="3" t="s">
        <v>237</v>
      </c>
      <c r="K29" s="3" t="s">
        <v>240</v>
      </c>
      <c r="L29" s="27" t="s">
        <v>45</v>
      </c>
      <c r="M29" s="14" t="s">
        <v>45</v>
      </c>
    </row>
    <row r="30" spans="1:14" s="25" customFormat="1" ht="59.25" customHeight="1" x14ac:dyDescent="0.25">
      <c r="A30" s="26">
        <f t="shared" si="0"/>
        <v>29</v>
      </c>
      <c r="B30" s="3" t="s">
        <v>329</v>
      </c>
      <c r="C30" s="11" t="s">
        <v>348</v>
      </c>
      <c r="D30" s="3" t="s">
        <v>331</v>
      </c>
      <c r="E30" s="3">
        <v>5109000343</v>
      </c>
      <c r="F30" s="3" t="s">
        <v>300</v>
      </c>
      <c r="G30" s="4">
        <v>1</v>
      </c>
      <c r="H30" s="28">
        <f>74731307.64+70677318</f>
        <v>145408625.63999999</v>
      </c>
      <c r="I30" s="28">
        <f>58192000+13063191.64</f>
        <v>71255191.640000001</v>
      </c>
      <c r="J30" s="3" t="s">
        <v>237</v>
      </c>
      <c r="K30" s="3" t="s">
        <v>240</v>
      </c>
      <c r="L30" s="28" t="s">
        <v>45</v>
      </c>
      <c r="M30" s="28" t="s">
        <v>45</v>
      </c>
    </row>
    <row r="31" spans="1:14" s="25" customFormat="1" ht="36" x14ac:dyDescent="0.25">
      <c r="A31" s="26">
        <f t="shared" si="0"/>
        <v>30</v>
      </c>
      <c r="B31" s="3" t="s">
        <v>329</v>
      </c>
      <c r="C31" s="11" t="s">
        <v>349</v>
      </c>
      <c r="D31" s="3" t="s">
        <v>331</v>
      </c>
      <c r="E31" s="3">
        <v>5109000583</v>
      </c>
      <c r="F31" s="3" t="s">
        <v>300</v>
      </c>
      <c r="G31" s="4">
        <v>1</v>
      </c>
      <c r="H31" s="28">
        <f>6094434.09+26025155</f>
        <v>32119589.09</v>
      </c>
      <c r="I31" s="28">
        <f>18700000+4108303.09</f>
        <v>22808303.09</v>
      </c>
      <c r="J31" s="3" t="s">
        <v>237</v>
      </c>
      <c r="K31" s="3" t="s">
        <v>341</v>
      </c>
      <c r="L31" s="28">
        <v>3639</v>
      </c>
      <c r="M31" s="14">
        <v>3639</v>
      </c>
    </row>
    <row r="32" spans="1:14" s="25" customFormat="1" ht="48" x14ac:dyDescent="0.25">
      <c r="A32" s="26">
        <f t="shared" si="0"/>
        <v>31</v>
      </c>
      <c r="B32" s="3" t="s">
        <v>329</v>
      </c>
      <c r="C32" s="11" t="s">
        <v>350</v>
      </c>
      <c r="D32" s="3" t="s">
        <v>331</v>
      </c>
      <c r="E32" s="3">
        <v>5109000294</v>
      </c>
      <c r="F32" s="3" t="s">
        <v>300</v>
      </c>
      <c r="G32" s="4">
        <v>1</v>
      </c>
      <c r="H32" s="28">
        <f>3397297.54+18818700</f>
        <v>22215997.539999999</v>
      </c>
      <c r="I32" s="28">
        <f>64055215.03+22368517.74</f>
        <v>86423732.769999996</v>
      </c>
      <c r="J32" s="3" t="s">
        <v>305</v>
      </c>
      <c r="K32" s="3" t="s">
        <v>351</v>
      </c>
      <c r="L32" s="28">
        <v>7033512.6699999999</v>
      </c>
      <c r="M32" s="14">
        <v>7063962.6699999999</v>
      </c>
      <c r="N32" s="29"/>
    </row>
    <row r="33" spans="1:13" s="25" customFormat="1" ht="48" x14ac:dyDescent="0.25">
      <c r="A33" s="26">
        <f t="shared" si="0"/>
        <v>32</v>
      </c>
      <c r="B33" s="3" t="s">
        <v>329</v>
      </c>
      <c r="C33" s="11" t="s">
        <v>352</v>
      </c>
      <c r="D33" s="3" t="s">
        <v>331</v>
      </c>
      <c r="E33" s="3">
        <v>5109000304</v>
      </c>
      <c r="F33" s="3" t="s">
        <v>300</v>
      </c>
      <c r="G33" s="4">
        <v>1</v>
      </c>
      <c r="H33" s="28">
        <f>12346750.91+48904871.69</f>
        <v>61251622.599999994</v>
      </c>
      <c r="I33" s="28">
        <f>27170387.75+7628949.29</f>
        <v>34799337.039999999</v>
      </c>
      <c r="J33" s="5" t="s">
        <v>305</v>
      </c>
      <c r="K33" s="3" t="s">
        <v>306</v>
      </c>
      <c r="L33" s="28">
        <v>206866</v>
      </c>
      <c r="M33" s="14">
        <v>206866</v>
      </c>
    </row>
    <row r="34" spans="1:13" s="25" customFormat="1" ht="48" x14ac:dyDescent="0.25">
      <c r="A34" s="26">
        <f t="shared" si="0"/>
        <v>33</v>
      </c>
      <c r="B34" s="3" t="s">
        <v>329</v>
      </c>
      <c r="C34" s="11" t="s">
        <v>353</v>
      </c>
      <c r="D34" s="3" t="s">
        <v>331</v>
      </c>
      <c r="E34" s="3">
        <v>5109000311</v>
      </c>
      <c r="F34" s="3" t="s">
        <v>300</v>
      </c>
      <c r="G34" s="4">
        <v>1</v>
      </c>
      <c r="H34" s="28">
        <f>4937303.63+39008080.89</f>
        <v>43945384.520000003</v>
      </c>
      <c r="I34" s="28">
        <f>20564777.91+5973442.12</f>
        <v>26538220.030000001</v>
      </c>
      <c r="J34" s="5" t="s">
        <v>305</v>
      </c>
      <c r="K34" s="3" t="s">
        <v>306</v>
      </c>
      <c r="L34" s="28">
        <v>25072</v>
      </c>
      <c r="M34" s="14">
        <v>25000</v>
      </c>
    </row>
    <row r="35" spans="1:13" s="25" customFormat="1" ht="48" x14ac:dyDescent="0.25">
      <c r="A35" s="26">
        <f t="shared" si="0"/>
        <v>34</v>
      </c>
      <c r="B35" s="3" t="s">
        <v>329</v>
      </c>
      <c r="C35" s="11" t="s">
        <v>354</v>
      </c>
      <c r="D35" s="3" t="s">
        <v>355</v>
      </c>
      <c r="E35" s="3">
        <v>5109003658</v>
      </c>
      <c r="F35" s="3" t="s">
        <v>300</v>
      </c>
      <c r="G35" s="4">
        <v>1</v>
      </c>
      <c r="H35" s="14">
        <f>20171574.98+35016104.7+130000154.8</f>
        <v>185187834.48000002</v>
      </c>
      <c r="I35" s="14">
        <f>112407124.76+115952110+17007330.3</f>
        <v>245366565.06</v>
      </c>
      <c r="J35" s="5" t="s">
        <v>356</v>
      </c>
      <c r="K35" s="3" t="s">
        <v>20</v>
      </c>
      <c r="L35" s="28">
        <v>1572279.92</v>
      </c>
      <c r="M35" s="14">
        <v>2060607.92</v>
      </c>
    </row>
    <row r="36" spans="1:13" s="25" customFormat="1" ht="48" x14ac:dyDescent="0.25">
      <c r="A36" s="26">
        <f t="shared" si="0"/>
        <v>35</v>
      </c>
      <c r="B36" s="3" t="s">
        <v>329</v>
      </c>
      <c r="C36" s="11" t="s">
        <v>357</v>
      </c>
      <c r="D36" s="3" t="s">
        <v>355</v>
      </c>
      <c r="E36" s="3">
        <v>5109004394</v>
      </c>
      <c r="F36" s="3" t="s">
        <v>300</v>
      </c>
      <c r="G36" s="4" t="s">
        <v>45</v>
      </c>
      <c r="H36" s="14">
        <f>50087823.13+56317450.97</f>
        <v>106405274.09999999</v>
      </c>
      <c r="I36" s="14">
        <f>39128444.19+13060336.93</f>
        <v>52188781.119999997</v>
      </c>
      <c r="J36" s="5" t="s">
        <v>358</v>
      </c>
      <c r="K36" s="3" t="s">
        <v>359</v>
      </c>
      <c r="L36" s="30">
        <v>1082347.1100000001</v>
      </c>
      <c r="M36" s="14">
        <v>1621245.09</v>
      </c>
    </row>
    <row r="37" spans="1:13" s="25" customFormat="1" ht="96" x14ac:dyDescent="0.25">
      <c r="A37" s="26">
        <f t="shared" si="0"/>
        <v>36</v>
      </c>
      <c r="B37" s="3" t="s">
        <v>329</v>
      </c>
      <c r="C37" s="11" t="s">
        <v>360</v>
      </c>
      <c r="D37" s="3" t="s">
        <v>355</v>
      </c>
      <c r="E37" s="3">
        <v>5109004588</v>
      </c>
      <c r="F37" s="3" t="s">
        <v>300</v>
      </c>
      <c r="G37" s="4">
        <v>1</v>
      </c>
      <c r="H37" s="14">
        <f>3079361.99+52511685</f>
        <v>55591046.990000002</v>
      </c>
      <c r="I37" s="14">
        <f>38161650+1627765.45</f>
        <v>39789415.450000003</v>
      </c>
      <c r="J37" s="5" t="s">
        <v>361</v>
      </c>
      <c r="K37" s="3" t="s">
        <v>47</v>
      </c>
      <c r="L37" s="14" t="s">
        <v>45</v>
      </c>
      <c r="M37" s="14" t="s">
        <v>45</v>
      </c>
    </row>
    <row r="38" spans="1:13" s="25" customFormat="1" ht="60" x14ac:dyDescent="0.25">
      <c r="A38" s="26">
        <f t="shared" si="0"/>
        <v>37</v>
      </c>
      <c r="B38" s="3" t="s">
        <v>329</v>
      </c>
      <c r="C38" s="11" t="s">
        <v>362</v>
      </c>
      <c r="D38" s="3" t="s">
        <v>355</v>
      </c>
      <c r="E38" s="3">
        <v>5109002157</v>
      </c>
      <c r="F38" s="3" t="s">
        <v>295</v>
      </c>
      <c r="G38" s="4">
        <v>1</v>
      </c>
      <c r="H38" s="14">
        <f>18269495.07</f>
        <v>18269495.07</v>
      </c>
      <c r="I38" s="14">
        <f>12644724.53</f>
        <v>12644724.529999999</v>
      </c>
      <c r="J38" s="5" t="s">
        <v>14</v>
      </c>
      <c r="K38" s="3" t="s">
        <v>302</v>
      </c>
      <c r="L38" s="14" t="s">
        <v>45</v>
      </c>
      <c r="M38" s="14" t="s">
        <v>45</v>
      </c>
    </row>
    <row r="39" spans="1:13" s="25" customFormat="1" ht="60" x14ac:dyDescent="0.25">
      <c r="A39" s="26">
        <f t="shared" si="0"/>
        <v>38</v>
      </c>
      <c r="B39" s="3" t="s">
        <v>329</v>
      </c>
      <c r="C39" s="11" t="s">
        <v>363</v>
      </c>
      <c r="D39" s="3" t="s">
        <v>355</v>
      </c>
      <c r="E39" s="3">
        <v>5109002044</v>
      </c>
      <c r="F39" s="3" t="s">
        <v>295</v>
      </c>
      <c r="G39" s="4">
        <v>1</v>
      </c>
      <c r="H39" s="14">
        <f>99740363.24</f>
        <v>99740363.239999995</v>
      </c>
      <c r="I39" s="14">
        <f>56845614.03</f>
        <v>56845614.030000001</v>
      </c>
      <c r="J39" s="5" t="s">
        <v>14</v>
      </c>
      <c r="K39" s="3" t="s">
        <v>319</v>
      </c>
      <c r="L39" s="14" t="s">
        <v>45</v>
      </c>
      <c r="M39" s="14" t="s">
        <v>45</v>
      </c>
    </row>
    <row r="40" spans="1:13" s="25" customFormat="1" ht="60" x14ac:dyDescent="0.25">
      <c r="A40" s="26">
        <f t="shared" si="0"/>
        <v>39</v>
      </c>
      <c r="B40" s="3" t="s">
        <v>329</v>
      </c>
      <c r="C40" s="11" t="s">
        <v>364</v>
      </c>
      <c r="D40" s="3" t="s">
        <v>365</v>
      </c>
      <c r="E40" s="3">
        <v>5109032666</v>
      </c>
      <c r="F40" s="3" t="s">
        <v>295</v>
      </c>
      <c r="G40" s="4">
        <v>1</v>
      </c>
      <c r="H40" s="14">
        <v>159154100.78</v>
      </c>
      <c r="I40" s="14">
        <f>34236796.33</f>
        <v>34236796.329999998</v>
      </c>
      <c r="J40" s="5" t="s">
        <v>296</v>
      </c>
      <c r="K40" s="3" t="s">
        <v>297</v>
      </c>
      <c r="L40" s="14">
        <v>0</v>
      </c>
      <c r="M40" s="14">
        <v>0</v>
      </c>
    </row>
    <row r="41" spans="1:13" s="25" customFormat="1" ht="36" x14ac:dyDescent="0.25">
      <c r="A41" s="26">
        <f t="shared" si="0"/>
        <v>40</v>
      </c>
      <c r="B41" s="3" t="s">
        <v>329</v>
      </c>
      <c r="C41" s="11" t="s">
        <v>366</v>
      </c>
      <c r="D41" s="3" t="s">
        <v>365</v>
      </c>
      <c r="E41" s="3">
        <v>5105010693</v>
      </c>
      <c r="F41" s="3" t="s">
        <v>295</v>
      </c>
      <c r="G41" s="4">
        <v>1</v>
      </c>
      <c r="H41" s="14">
        <v>15310391.67</v>
      </c>
      <c r="I41" s="14">
        <v>9762888.6999999993</v>
      </c>
      <c r="J41" s="5" t="s">
        <v>361</v>
      </c>
      <c r="K41" s="3" t="s">
        <v>47</v>
      </c>
      <c r="L41" s="14">
        <v>0</v>
      </c>
      <c r="M41" s="14">
        <v>0</v>
      </c>
    </row>
    <row r="42" spans="1:13" s="25" customFormat="1" ht="48" x14ac:dyDescent="0.25">
      <c r="A42" s="26">
        <f t="shared" si="0"/>
        <v>41</v>
      </c>
      <c r="B42" s="3" t="s">
        <v>329</v>
      </c>
      <c r="C42" s="11" t="s">
        <v>367</v>
      </c>
      <c r="D42" s="3" t="s">
        <v>365</v>
      </c>
      <c r="E42" s="3">
        <v>5109003979</v>
      </c>
      <c r="F42" s="3" t="s">
        <v>368</v>
      </c>
      <c r="G42" s="4">
        <v>1</v>
      </c>
      <c r="H42" s="14">
        <f>10180150+190755.94</f>
        <v>10370905.939999999</v>
      </c>
      <c r="I42" s="14">
        <f>8600000+161258.92</f>
        <v>8761258.9199999999</v>
      </c>
      <c r="J42" s="5" t="s">
        <v>55</v>
      </c>
      <c r="K42" s="3" t="s">
        <v>369</v>
      </c>
      <c r="L42" s="14">
        <v>123438</v>
      </c>
      <c r="M42" s="14">
        <v>258438</v>
      </c>
    </row>
    <row r="43" spans="1:13" s="25" customFormat="1" ht="52.5" customHeight="1" x14ac:dyDescent="0.25">
      <c r="A43" s="26">
        <f t="shared" si="0"/>
        <v>42</v>
      </c>
      <c r="B43" s="3" t="s">
        <v>329</v>
      </c>
      <c r="C43" s="11" t="s">
        <v>370</v>
      </c>
      <c r="D43" s="3" t="s">
        <v>355</v>
      </c>
      <c r="E43" s="3">
        <v>5109000424</v>
      </c>
      <c r="F43" s="3" t="s">
        <v>300</v>
      </c>
      <c r="G43" s="4">
        <v>1</v>
      </c>
      <c r="H43" s="28">
        <f>31839769.83+84055735.06</f>
        <v>115895504.89</v>
      </c>
      <c r="I43" s="28">
        <f>49698022.13+19951550.94</f>
        <v>69649573.070000008</v>
      </c>
      <c r="J43" s="5" t="s">
        <v>25</v>
      </c>
      <c r="K43" s="3" t="s">
        <v>32</v>
      </c>
      <c r="L43" s="28" t="s">
        <v>45</v>
      </c>
      <c r="M43" s="14" t="s">
        <v>45</v>
      </c>
    </row>
    <row r="44" spans="1:13" s="25" customFormat="1" ht="48" x14ac:dyDescent="0.25">
      <c r="A44" s="26">
        <f t="shared" si="0"/>
        <v>43</v>
      </c>
      <c r="B44" s="3" t="s">
        <v>329</v>
      </c>
      <c r="C44" s="11" t="s">
        <v>371</v>
      </c>
      <c r="D44" s="3" t="s">
        <v>355</v>
      </c>
      <c r="E44" s="3">
        <v>5109000110</v>
      </c>
      <c r="F44" s="3" t="s">
        <v>300</v>
      </c>
      <c r="G44" s="4">
        <v>1</v>
      </c>
      <c r="H44" s="28">
        <f>2006990.6+5917000</f>
        <v>7923990.5999999996</v>
      </c>
      <c r="I44" s="28">
        <f>4176720+476545.68</f>
        <v>4653265.68</v>
      </c>
      <c r="J44" s="5" t="s">
        <v>25</v>
      </c>
      <c r="K44" s="3" t="s">
        <v>40</v>
      </c>
      <c r="L44" s="28">
        <v>167700</v>
      </c>
      <c r="M44" s="14">
        <v>167700</v>
      </c>
    </row>
    <row r="45" spans="1:13" s="25" customFormat="1" ht="60" x14ac:dyDescent="0.25">
      <c r="A45" s="26">
        <f t="shared" si="0"/>
        <v>44</v>
      </c>
      <c r="B45" s="3" t="s">
        <v>329</v>
      </c>
      <c r="C45" s="11" t="s">
        <v>372</v>
      </c>
      <c r="D45" s="3" t="s">
        <v>365</v>
      </c>
      <c r="E45" s="3">
        <v>5109002534</v>
      </c>
      <c r="F45" s="3" t="s">
        <v>300</v>
      </c>
      <c r="G45" s="4" t="s">
        <v>45</v>
      </c>
      <c r="H45" s="28">
        <f>1081399.41+12510100</f>
        <v>13591499.41</v>
      </c>
      <c r="I45" s="28">
        <f>9285535+1053740.47</f>
        <v>10339275.470000001</v>
      </c>
      <c r="J45" s="5" t="s">
        <v>25</v>
      </c>
      <c r="K45" s="3" t="s">
        <v>373</v>
      </c>
      <c r="L45" s="28" t="s">
        <v>45</v>
      </c>
      <c r="M45" s="14" t="s">
        <v>45</v>
      </c>
    </row>
    <row r="46" spans="1:13" s="25" customFormat="1" ht="60" x14ac:dyDescent="0.25">
      <c r="A46" s="26">
        <f t="shared" si="0"/>
        <v>45</v>
      </c>
      <c r="B46" s="3" t="s">
        <v>329</v>
      </c>
      <c r="C46" s="11" t="s">
        <v>374</v>
      </c>
      <c r="D46" s="3" t="s">
        <v>365</v>
      </c>
      <c r="E46" s="3">
        <v>5109004718</v>
      </c>
      <c r="F46" s="3" t="s">
        <v>322</v>
      </c>
      <c r="G46" s="4">
        <v>1</v>
      </c>
      <c r="H46" s="14" t="s">
        <v>45</v>
      </c>
      <c r="I46" s="14">
        <v>2305230.88</v>
      </c>
      <c r="J46" s="5" t="s">
        <v>127</v>
      </c>
      <c r="K46" s="3" t="s">
        <v>375</v>
      </c>
      <c r="L46" s="14">
        <v>75699302.170000002</v>
      </c>
      <c r="M46" s="14">
        <v>73392008.849999994</v>
      </c>
    </row>
    <row r="47" spans="1:13" s="25" customFormat="1" ht="60" x14ac:dyDescent="0.25">
      <c r="A47" s="26">
        <f t="shared" si="0"/>
        <v>46</v>
      </c>
      <c r="B47" s="3" t="s">
        <v>329</v>
      </c>
      <c r="C47" s="11" t="s">
        <v>376</v>
      </c>
      <c r="D47" s="3" t="s">
        <v>365</v>
      </c>
      <c r="E47" s="3">
        <v>5109003739</v>
      </c>
      <c r="F47" s="3" t="s">
        <v>322</v>
      </c>
      <c r="G47" s="4">
        <v>1</v>
      </c>
      <c r="H47" s="14">
        <v>0</v>
      </c>
      <c r="I47" s="14">
        <v>0</v>
      </c>
      <c r="J47" s="5" t="s">
        <v>296</v>
      </c>
      <c r="K47" s="3" t="s">
        <v>297</v>
      </c>
      <c r="L47" s="14">
        <v>179414157.34999999</v>
      </c>
      <c r="M47" s="14">
        <v>191894835.72999999</v>
      </c>
    </row>
    <row r="48" spans="1:13" s="25" customFormat="1" ht="60" x14ac:dyDescent="0.25">
      <c r="A48" s="26">
        <f t="shared" si="0"/>
        <v>47</v>
      </c>
      <c r="B48" s="3" t="s">
        <v>329</v>
      </c>
      <c r="C48" s="11" t="s">
        <v>377</v>
      </c>
      <c r="D48" s="3" t="s">
        <v>378</v>
      </c>
      <c r="E48" s="3">
        <v>5109002037</v>
      </c>
      <c r="F48" s="3" t="s">
        <v>295</v>
      </c>
      <c r="G48" s="4">
        <v>1</v>
      </c>
      <c r="H48" s="14">
        <v>7941337.0499999998</v>
      </c>
      <c r="I48" s="14">
        <v>2133409.5299999998</v>
      </c>
      <c r="J48" s="5" t="s">
        <v>379</v>
      </c>
      <c r="K48" s="3" t="s">
        <v>380</v>
      </c>
      <c r="L48" s="14">
        <v>4655319.7</v>
      </c>
      <c r="M48" s="14">
        <v>2521910.17</v>
      </c>
    </row>
    <row r="49" spans="1:13" s="25" customFormat="1" ht="48" x14ac:dyDescent="0.25">
      <c r="A49" s="26">
        <f t="shared" si="0"/>
        <v>48</v>
      </c>
      <c r="B49" s="3" t="s">
        <v>381</v>
      </c>
      <c r="C49" s="11" t="s">
        <v>382</v>
      </c>
      <c r="D49" s="3" t="s">
        <v>383</v>
      </c>
      <c r="E49" s="16" t="s">
        <v>384</v>
      </c>
      <c r="F49" s="11" t="s">
        <v>385</v>
      </c>
      <c r="G49" s="4">
        <v>1</v>
      </c>
      <c r="H49" s="14">
        <v>135480396.22999999</v>
      </c>
      <c r="I49" s="14">
        <v>95112952.280000001</v>
      </c>
      <c r="J49" s="3" t="s">
        <v>237</v>
      </c>
      <c r="K49" s="3" t="s">
        <v>341</v>
      </c>
      <c r="L49" s="14">
        <v>0</v>
      </c>
      <c r="M49" s="14">
        <v>0</v>
      </c>
    </row>
    <row r="50" spans="1:13" s="25" customFormat="1" ht="60" x14ac:dyDescent="0.25">
      <c r="A50" s="26">
        <f t="shared" si="0"/>
        <v>49</v>
      </c>
      <c r="B50" s="3" t="s">
        <v>381</v>
      </c>
      <c r="C50" s="11" t="s">
        <v>386</v>
      </c>
      <c r="D50" s="3" t="s">
        <v>383</v>
      </c>
      <c r="E50" s="16" t="s">
        <v>387</v>
      </c>
      <c r="F50" s="11" t="s">
        <v>385</v>
      </c>
      <c r="G50" s="4">
        <v>1</v>
      </c>
      <c r="H50" s="6">
        <v>148979529.06</v>
      </c>
      <c r="I50" s="6">
        <v>94925519.019999996</v>
      </c>
      <c r="J50" s="3" t="s">
        <v>237</v>
      </c>
      <c r="K50" s="3" t="s">
        <v>341</v>
      </c>
      <c r="L50" s="6">
        <v>2918833</v>
      </c>
      <c r="M50" s="6">
        <v>2519754.4</v>
      </c>
    </row>
    <row r="51" spans="1:13" s="25" customFormat="1" ht="60" x14ac:dyDescent="0.25">
      <c r="A51" s="26">
        <f t="shared" si="0"/>
        <v>50</v>
      </c>
      <c r="B51" s="3" t="s">
        <v>381</v>
      </c>
      <c r="C51" s="11" t="s">
        <v>388</v>
      </c>
      <c r="D51" s="3" t="s">
        <v>383</v>
      </c>
      <c r="E51" s="16" t="s">
        <v>389</v>
      </c>
      <c r="F51" s="11" t="s">
        <v>385</v>
      </c>
      <c r="G51" s="4">
        <v>1</v>
      </c>
      <c r="H51" s="6">
        <v>154156354.13</v>
      </c>
      <c r="I51" s="6">
        <v>116261623.92</v>
      </c>
      <c r="J51" s="3" t="s">
        <v>237</v>
      </c>
      <c r="K51" s="3" t="s">
        <v>341</v>
      </c>
      <c r="L51" s="6">
        <v>0</v>
      </c>
      <c r="M51" s="6">
        <v>0</v>
      </c>
    </row>
    <row r="52" spans="1:13" s="25" customFormat="1" ht="60" x14ac:dyDescent="0.25">
      <c r="A52" s="26">
        <f t="shared" si="0"/>
        <v>51</v>
      </c>
      <c r="B52" s="3" t="s">
        <v>381</v>
      </c>
      <c r="C52" s="11" t="s">
        <v>390</v>
      </c>
      <c r="D52" s="3" t="s">
        <v>383</v>
      </c>
      <c r="E52" s="16" t="s">
        <v>391</v>
      </c>
      <c r="F52" s="11" t="s">
        <v>385</v>
      </c>
      <c r="G52" s="4">
        <v>1</v>
      </c>
      <c r="H52" s="6">
        <v>148978099.18000001</v>
      </c>
      <c r="I52" s="6">
        <v>138144731.06999999</v>
      </c>
      <c r="J52" s="3" t="s">
        <v>237</v>
      </c>
      <c r="K52" s="3" t="s">
        <v>341</v>
      </c>
      <c r="L52" s="6">
        <v>0</v>
      </c>
      <c r="M52" s="6">
        <v>0</v>
      </c>
    </row>
    <row r="53" spans="1:13" s="25" customFormat="1" ht="60" x14ac:dyDescent="0.25">
      <c r="A53" s="26">
        <f t="shared" si="0"/>
        <v>52</v>
      </c>
      <c r="B53" s="3" t="s">
        <v>381</v>
      </c>
      <c r="C53" s="11" t="s">
        <v>392</v>
      </c>
      <c r="D53" s="3" t="s">
        <v>383</v>
      </c>
      <c r="E53" s="16" t="s">
        <v>393</v>
      </c>
      <c r="F53" s="11" t="s">
        <v>385</v>
      </c>
      <c r="G53" s="4">
        <v>1</v>
      </c>
      <c r="H53" s="6">
        <v>105639948.03</v>
      </c>
      <c r="I53" s="6">
        <v>63669506.880000003</v>
      </c>
      <c r="J53" s="3" t="s">
        <v>237</v>
      </c>
      <c r="K53" s="3" t="s">
        <v>341</v>
      </c>
      <c r="L53" s="6">
        <v>1223648</v>
      </c>
      <c r="M53" s="6">
        <v>1222888.3700000001</v>
      </c>
    </row>
    <row r="54" spans="1:13" s="25" customFormat="1" ht="72" x14ac:dyDescent="0.25">
      <c r="A54" s="26">
        <f t="shared" si="0"/>
        <v>53</v>
      </c>
      <c r="B54" s="3" t="s">
        <v>381</v>
      </c>
      <c r="C54" s="11" t="s">
        <v>394</v>
      </c>
      <c r="D54" s="3" t="s">
        <v>383</v>
      </c>
      <c r="E54" s="16" t="s">
        <v>395</v>
      </c>
      <c r="F54" s="11" t="s">
        <v>385</v>
      </c>
      <c r="G54" s="4">
        <v>1</v>
      </c>
      <c r="H54" s="6">
        <v>98481263.599999994</v>
      </c>
      <c r="I54" s="6">
        <v>59805387.460000001</v>
      </c>
      <c r="J54" s="3" t="s">
        <v>237</v>
      </c>
      <c r="K54" s="3" t="s">
        <v>341</v>
      </c>
      <c r="L54" s="6">
        <v>549999</v>
      </c>
      <c r="M54" s="6">
        <v>572207.80000000005</v>
      </c>
    </row>
    <row r="55" spans="1:13" s="25" customFormat="1" ht="48" x14ac:dyDescent="0.25">
      <c r="A55" s="26">
        <f t="shared" si="0"/>
        <v>54</v>
      </c>
      <c r="B55" s="3" t="s">
        <v>381</v>
      </c>
      <c r="C55" s="11" t="s">
        <v>396</v>
      </c>
      <c r="D55" s="3" t="s">
        <v>383</v>
      </c>
      <c r="E55" s="16" t="s">
        <v>397</v>
      </c>
      <c r="F55" s="11" t="s">
        <v>385</v>
      </c>
      <c r="G55" s="4">
        <v>1</v>
      </c>
      <c r="H55" s="6">
        <v>93852497.719999999</v>
      </c>
      <c r="I55" s="6">
        <v>68611963.189999998</v>
      </c>
      <c r="J55" s="3" t="s">
        <v>308</v>
      </c>
      <c r="K55" s="3" t="s">
        <v>309</v>
      </c>
      <c r="L55" s="6">
        <v>3246675.78</v>
      </c>
      <c r="M55" s="6">
        <v>3208663.51</v>
      </c>
    </row>
    <row r="56" spans="1:13" s="25" customFormat="1" ht="48" x14ac:dyDescent="0.25">
      <c r="A56" s="26">
        <f t="shared" si="0"/>
        <v>55</v>
      </c>
      <c r="B56" s="3" t="s">
        <v>381</v>
      </c>
      <c r="C56" s="11" t="s">
        <v>398</v>
      </c>
      <c r="D56" s="3" t="s">
        <v>383</v>
      </c>
      <c r="E56" s="16" t="s">
        <v>399</v>
      </c>
      <c r="F56" s="11" t="s">
        <v>385</v>
      </c>
      <c r="G56" s="4">
        <v>1</v>
      </c>
      <c r="H56" s="6">
        <v>103551774.95999999</v>
      </c>
      <c r="I56" s="6">
        <v>72239169.359999999</v>
      </c>
      <c r="J56" s="3" t="s">
        <v>308</v>
      </c>
      <c r="K56" s="3" t="s">
        <v>309</v>
      </c>
      <c r="L56" s="6">
        <v>4701032</v>
      </c>
      <c r="M56" s="6">
        <v>4701032</v>
      </c>
    </row>
    <row r="57" spans="1:13" s="25" customFormat="1" ht="60" x14ac:dyDescent="0.25">
      <c r="A57" s="26">
        <f t="shared" si="0"/>
        <v>56</v>
      </c>
      <c r="B57" s="3" t="s">
        <v>381</v>
      </c>
      <c r="C57" s="11" t="s">
        <v>400</v>
      </c>
      <c r="D57" s="3" t="s">
        <v>383</v>
      </c>
      <c r="E57" s="16" t="s">
        <v>401</v>
      </c>
      <c r="F57" s="11" t="s">
        <v>385</v>
      </c>
      <c r="G57" s="4">
        <v>1</v>
      </c>
      <c r="H57" s="6">
        <v>58229377.420000002</v>
      </c>
      <c r="I57" s="6">
        <v>47545514.799999997</v>
      </c>
      <c r="J57" s="3" t="s">
        <v>308</v>
      </c>
      <c r="K57" s="3" t="s">
        <v>309</v>
      </c>
      <c r="L57" s="6">
        <v>1646879</v>
      </c>
      <c r="M57" s="6">
        <v>1616908.47</v>
      </c>
    </row>
    <row r="58" spans="1:13" s="25" customFormat="1" ht="48" x14ac:dyDescent="0.25">
      <c r="A58" s="26">
        <f t="shared" si="0"/>
        <v>57</v>
      </c>
      <c r="B58" s="3" t="s">
        <v>381</v>
      </c>
      <c r="C58" s="11" t="s">
        <v>402</v>
      </c>
      <c r="D58" s="3" t="s">
        <v>383</v>
      </c>
      <c r="E58" s="16" t="s">
        <v>403</v>
      </c>
      <c r="F58" s="11" t="s">
        <v>404</v>
      </c>
      <c r="G58" s="4">
        <v>1</v>
      </c>
      <c r="H58" s="6">
        <v>143163988.69999999</v>
      </c>
      <c r="I58" s="6">
        <v>102122271.48999999</v>
      </c>
      <c r="J58" s="3" t="s">
        <v>308</v>
      </c>
      <c r="K58" s="3" t="s">
        <v>309</v>
      </c>
      <c r="L58" s="6">
        <v>5775740.2699999996</v>
      </c>
      <c r="M58" s="6">
        <v>5737624.1200000001</v>
      </c>
    </row>
    <row r="59" spans="1:13" s="25" customFormat="1" ht="72" x14ac:dyDescent="0.25">
      <c r="A59" s="26">
        <f t="shared" si="0"/>
        <v>58</v>
      </c>
      <c r="B59" s="3" t="s">
        <v>381</v>
      </c>
      <c r="C59" s="11" t="s">
        <v>405</v>
      </c>
      <c r="D59" s="3" t="s">
        <v>383</v>
      </c>
      <c r="E59" s="16" t="s">
        <v>406</v>
      </c>
      <c r="F59" s="11" t="s">
        <v>404</v>
      </c>
      <c r="G59" s="4">
        <v>1</v>
      </c>
      <c r="H59" s="6">
        <v>109982600.31</v>
      </c>
      <c r="I59" s="6">
        <v>67710341.269999996</v>
      </c>
      <c r="J59" s="5" t="s">
        <v>305</v>
      </c>
      <c r="K59" s="3" t="s">
        <v>407</v>
      </c>
      <c r="L59" s="6">
        <v>3280877.39</v>
      </c>
      <c r="M59" s="6">
        <v>429377.79</v>
      </c>
    </row>
    <row r="60" spans="1:13" s="25" customFormat="1" ht="60" x14ac:dyDescent="0.25">
      <c r="A60" s="26">
        <f t="shared" si="0"/>
        <v>59</v>
      </c>
      <c r="B60" s="3" t="s">
        <v>381</v>
      </c>
      <c r="C60" s="11" t="s">
        <v>408</v>
      </c>
      <c r="D60" s="3" t="s">
        <v>383</v>
      </c>
      <c r="E60" s="16" t="s">
        <v>409</v>
      </c>
      <c r="F60" s="11" t="s">
        <v>404</v>
      </c>
      <c r="G60" s="4">
        <v>1</v>
      </c>
      <c r="H60" s="6">
        <v>64790545.799999997</v>
      </c>
      <c r="I60" s="6">
        <v>41434297.530000001</v>
      </c>
      <c r="J60" s="5" t="s">
        <v>25</v>
      </c>
      <c r="K60" s="3" t="s">
        <v>410</v>
      </c>
      <c r="L60" s="6">
        <v>55800</v>
      </c>
      <c r="M60" s="6">
        <v>19903</v>
      </c>
    </row>
    <row r="61" spans="1:13" s="25" customFormat="1" ht="48" x14ac:dyDescent="0.25">
      <c r="A61" s="26">
        <f t="shared" si="0"/>
        <v>60</v>
      </c>
      <c r="B61" s="3" t="s">
        <v>381</v>
      </c>
      <c r="C61" s="11" t="s">
        <v>411</v>
      </c>
      <c r="D61" s="3" t="s">
        <v>383</v>
      </c>
      <c r="E61" s="16" t="s">
        <v>412</v>
      </c>
      <c r="F61" s="11" t="s">
        <v>404</v>
      </c>
      <c r="G61" s="4">
        <v>1</v>
      </c>
      <c r="H61" s="6">
        <v>157778312.87</v>
      </c>
      <c r="I61" s="6">
        <v>133681556.84999999</v>
      </c>
      <c r="J61" s="5" t="s">
        <v>25</v>
      </c>
      <c r="K61" s="3" t="s">
        <v>413</v>
      </c>
      <c r="L61" s="6">
        <v>42879242.140000001</v>
      </c>
      <c r="M61" s="6">
        <v>42879242.140000001</v>
      </c>
    </row>
    <row r="62" spans="1:13" s="25" customFormat="1" ht="60" x14ac:dyDescent="0.25">
      <c r="A62" s="26">
        <f t="shared" si="0"/>
        <v>61</v>
      </c>
      <c r="B62" s="3" t="s">
        <v>381</v>
      </c>
      <c r="C62" s="11" t="s">
        <v>414</v>
      </c>
      <c r="D62" s="3" t="s">
        <v>383</v>
      </c>
      <c r="E62" s="16" t="s">
        <v>415</v>
      </c>
      <c r="F62" s="11" t="s">
        <v>404</v>
      </c>
      <c r="G62" s="4">
        <v>1</v>
      </c>
      <c r="H62" s="6">
        <v>13073634.26</v>
      </c>
      <c r="I62" s="6">
        <v>9982554.8300000001</v>
      </c>
      <c r="J62" s="5" t="s">
        <v>25</v>
      </c>
      <c r="K62" s="3" t="s">
        <v>416</v>
      </c>
      <c r="L62" s="6">
        <v>0</v>
      </c>
      <c r="M62" s="6">
        <v>0</v>
      </c>
    </row>
    <row r="63" spans="1:13" s="25" customFormat="1" ht="48" x14ac:dyDescent="0.25">
      <c r="A63" s="26">
        <f t="shared" si="0"/>
        <v>62</v>
      </c>
      <c r="B63" s="3" t="s">
        <v>381</v>
      </c>
      <c r="C63" s="11" t="s">
        <v>417</v>
      </c>
      <c r="D63" s="3" t="s">
        <v>383</v>
      </c>
      <c r="E63" s="16" t="s">
        <v>418</v>
      </c>
      <c r="F63" s="11" t="s">
        <v>404</v>
      </c>
      <c r="G63" s="4">
        <v>1</v>
      </c>
      <c r="H63" s="6">
        <v>137081235.55000001</v>
      </c>
      <c r="I63" s="6">
        <v>107289531.78</v>
      </c>
      <c r="J63" s="5" t="s">
        <v>25</v>
      </c>
      <c r="K63" s="3" t="s">
        <v>416</v>
      </c>
      <c r="L63" s="6">
        <v>13064186.859999999</v>
      </c>
      <c r="M63" s="6">
        <v>6829347.6299999999</v>
      </c>
    </row>
    <row r="64" spans="1:13" s="25" customFormat="1" ht="72" x14ac:dyDescent="0.25">
      <c r="A64" s="26">
        <f t="shared" si="0"/>
        <v>63</v>
      </c>
      <c r="B64" s="3" t="s">
        <v>381</v>
      </c>
      <c r="C64" s="11" t="s">
        <v>419</v>
      </c>
      <c r="D64" s="3" t="s">
        <v>383</v>
      </c>
      <c r="E64" s="16" t="s">
        <v>420</v>
      </c>
      <c r="F64" s="11" t="s">
        <v>385</v>
      </c>
      <c r="G64" s="4">
        <v>1</v>
      </c>
      <c r="H64" s="6">
        <v>63300064.299999997</v>
      </c>
      <c r="I64" s="6">
        <v>51512799.700000003</v>
      </c>
      <c r="J64" s="5" t="s">
        <v>305</v>
      </c>
      <c r="K64" s="3" t="s">
        <v>407</v>
      </c>
      <c r="L64" s="6">
        <v>2640</v>
      </c>
      <c r="M64" s="6">
        <v>2640</v>
      </c>
    </row>
    <row r="65" spans="1:13" s="25" customFormat="1" ht="72" x14ac:dyDescent="0.25">
      <c r="A65" s="26">
        <f t="shared" si="0"/>
        <v>64</v>
      </c>
      <c r="B65" s="3" t="s">
        <v>381</v>
      </c>
      <c r="C65" s="11" t="s">
        <v>421</v>
      </c>
      <c r="D65" s="3" t="s">
        <v>383</v>
      </c>
      <c r="E65" s="16" t="s">
        <v>422</v>
      </c>
      <c r="F65" s="11" t="s">
        <v>385</v>
      </c>
      <c r="G65" s="4">
        <v>1</v>
      </c>
      <c r="H65" s="6">
        <v>17502407.5</v>
      </c>
      <c r="I65" s="6">
        <v>14581339.76</v>
      </c>
      <c r="J65" s="5" t="s">
        <v>25</v>
      </c>
      <c r="K65" s="3" t="s">
        <v>40</v>
      </c>
      <c r="L65" s="6">
        <v>722865.14</v>
      </c>
      <c r="M65" s="6">
        <v>490184.93</v>
      </c>
    </row>
    <row r="66" spans="1:13" s="25" customFormat="1" ht="48" x14ac:dyDescent="0.25">
      <c r="A66" s="26">
        <f t="shared" si="0"/>
        <v>65</v>
      </c>
      <c r="B66" s="3" t="s">
        <v>381</v>
      </c>
      <c r="C66" s="11" t="s">
        <v>423</v>
      </c>
      <c r="D66" s="3" t="s">
        <v>383</v>
      </c>
      <c r="E66" s="16" t="s">
        <v>424</v>
      </c>
      <c r="F66" s="11" t="s">
        <v>385</v>
      </c>
      <c r="G66" s="4">
        <v>1</v>
      </c>
      <c r="H66" s="6">
        <v>51023452.909999996</v>
      </c>
      <c r="I66" s="6">
        <v>50757468.270000003</v>
      </c>
      <c r="J66" s="5" t="s">
        <v>25</v>
      </c>
      <c r="K66" s="3" t="s">
        <v>32</v>
      </c>
      <c r="L66" s="6">
        <v>40637</v>
      </c>
      <c r="M66" s="6">
        <v>40637</v>
      </c>
    </row>
    <row r="67" spans="1:13" s="25" customFormat="1" ht="48" x14ac:dyDescent="0.25">
      <c r="A67" s="26">
        <f t="shared" ref="A67:A130" si="1">1+A66</f>
        <v>66</v>
      </c>
      <c r="B67" s="3" t="s">
        <v>381</v>
      </c>
      <c r="C67" s="11" t="s">
        <v>425</v>
      </c>
      <c r="D67" s="3" t="s">
        <v>383</v>
      </c>
      <c r="E67" s="16" t="s">
        <v>426</v>
      </c>
      <c r="F67" s="11" t="s">
        <v>404</v>
      </c>
      <c r="G67" s="4">
        <v>1</v>
      </c>
      <c r="H67" s="6">
        <v>63354807.579999998</v>
      </c>
      <c r="I67" s="6">
        <v>46367825.149999999</v>
      </c>
      <c r="J67" s="5" t="s">
        <v>427</v>
      </c>
      <c r="K67" s="3" t="s">
        <v>428</v>
      </c>
      <c r="L67" s="6">
        <v>15913694.74</v>
      </c>
      <c r="M67" s="6">
        <v>14906483.199999999</v>
      </c>
    </row>
    <row r="68" spans="1:13" s="25" customFormat="1" ht="48" x14ac:dyDescent="0.25">
      <c r="A68" s="26">
        <f t="shared" si="1"/>
        <v>67</v>
      </c>
      <c r="B68" s="3" t="s">
        <v>381</v>
      </c>
      <c r="C68" s="11" t="s">
        <v>429</v>
      </c>
      <c r="D68" s="3" t="s">
        <v>383</v>
      </c>
      <c r="E68" s="16" t="s">
        <v>430</v>
      </c>
      <c r="F68" s="11" t="s">
        <v>431</v>
      </c>
      <c r="G68" s="4">
        <v>1</v>
      </c>
      <c r="H68" s="6">
        <v>680213231.91999996</v>
      </c>
      <c r="I68" s="6">
        <v>459872870.75</v>
      </c>
      <c r="J68" s="5" t="s">
        <v>432</v>
      </c>
      <c r="K68" s="3" t="s">
        <v>433</v>
      </c>
      <c r="L68" s="6">
        <v>0</v>
      </c>
      <c r="M68" s="6">
        <v>0</v>
      </c>
    </row>
    <row r="69" spans="1:13" s="25" customFormat="1" ht="60" x14ac:dyDescent="0.25">
      <c r="A69" s="26">
        <f t="shared" si="1"/>
        <v>68</v>
      </c>
      <c r="B69" s="3" t="s">
        <v>381</v>
      </c>
      <c r="C69" s="11" t="s">
        <v>434</v>
      </c>
      <c r="D69" s="3" t="s">
        <v>383</v>
      </c>
      <c r="E69" s="16" t="s">
        <v>435</v>
      </c>
      <c r="F69" s="11" t="s">
        <v>431</v>
      </c>
      <c r="G69" s="4">
        <v>1</v>
      </c>
      <c r="H69" s="6">
        <v>44665709.219999999</v>
      </c>
      <c r="I69" s="6">
        <v>40950542.210000001</v>
      </c>
      <c r="J69" s="5" t="s">
        <v>14</v>
      </c>
      <c r="K69" s="3" t="s">
        <v>302</v>
      </c>
      <c r="L69" s="6">
        <v>729350</v>
      </c>
      <c r="M69" s="6">
        <v>729350</v>
      </c>
    </row>
    <row r="70" spans="1:13" s="25" customFormat="1" ht="84" x14ac:dyDescent="0.25">
      <c r="A70" s="26">
        <f t="shared" si="1"/>
        <v>69</v>
      </c>
      <c r="B70" s="3" t="s">
        <v>381</v>
      </c>
      <c r="C70" s="11" t="s">
        <v>436</v>
      </c>
      <c r="D70" s="3" t="s">
        <v>383</v>
      </c>
      <c r="E70" s="11">
        <v>5103300647</v>
      </c>
      <c r="F70" s="11" t="s">
        <v>431</v>
      </c>
      <c r="G70" s="4">
        <v>1</v>
      </c>
      <c r="H70" s="6">
        <v>519964443.74000001</v>
      </c>
      <c r="I70" s="6">
        <v>376067858.77999997</v>
      </c>
      <c r="J70" s="5" t="s">
        <v>437</v>
      </c>
      <c r="K70" s="3" t="s">
        <v>438</v>
      </c>
      <c r="L70" s="6">
        <v>1226412.7</v>
      </c>
      <c r="M70" s="6">
        <v>506238</v>
      </c>
    </row>
    <row r="71" spans="1:13" s="25" customFormat="1" ht="60" x14ac:dyDescent="0.25">
      <c r="A71" s="26">
        <f t="shared" si="1"/>
        <v>70</v>
      </c>
      <c r="B71" s="3" t="s">
        <v>381</v>
      </c>
      <c r="C71" s="11" t="s">
        <v>439</v>
      </c>
      <c r="D71" s="3" t="s">
        <v>383</v>
      </c>
      <c r="E71" s="16" t="s">
        <v>440</v>
      </c>
      <c r="F71" s="11" t="s">
        <v>431</v>
      </c>
      <c r="G71" s="4">
        <v>1</v>
      </c>
      <c r="H71" s="6">
        <v>115852757.90000001</v>
      </c>
      <c r="I71" s="6">
        <v>81564304.549999997</v>
      </c>
      <c r="J71" s="5" t="s">
        <v>361</v>
      </c>
      <c r="K71" s="3" t="s">
        <v>47</v>
      </c>
      <c r="L71" s="6">
        <v>151658.72</v>
      </c>
      <c r="M71" s="6">
        <v>121658.72</v>
      </c>
    </row>
    <row r="72" spans="1:13" s="25" customFormat="1" ht="48" x14ac:dyDescent="0.25">
      <c r="A72" s="26">
        <f t="shared" si="1"/>
        <v>71</v>
      </c>
      <c r="B72" s="3" t="s">
        <v>381</v>
      </c>
      <c r="C72" s="3" t="s">
        <v>441</v>
      </c>
      <c r="D72" s="3" t="s">
        <v>383</v>
      </c>
      <c r="E72" s="11">
        <v>5103300615</v>
      </c>
      <c r="F72" s="11" t="s">
        <v>431</v>
      </c>
      <c r="G72" s="4">
        <v>1</v>
      </c>
      <c r="H72" s="6">
        <v>6855962.6200000001</v>
      </c>
      <c r="I72" s="6">
        <v>6543944.8799999999</v>
      </c>
      <c r="J72" s="5" t="s">
        <v>14</v>
      </c>
      <c r="K72" s="3" t="s">
        <v>319</v>
      </c>
      <c r="L72" s="6">
        <v>0</v>
      </c>
      <c r="M72" s="6">
        <v>0</v>
      </c>
    </row>
    <row r="73" spans="1:13" s="25" customFormat="1" ht="48" x14ac:dyDescent="0.25">
      <c r="A73" s="26">
        <f t="shared" si="1"/>
        <v>72</v>
      </c>
      <c r="B73" s="3" t="s">
        <v>381</v>
      </c>
      <c r="C73" s="11" t="s">
        <v>442</v>
      </c>
      <c r="D73" s="3" t="s">
        <v>383</v>
      </c>
      <c r="E73" s="11">
        <v>5103301305</v>
      </c>
      <c r="F73" s="11" t="s">
        <v>431</v>
      </c>
      <c r="G73" s="4">
        <v>1</v>
      </c>
      <c r="H73" s="6">
        <v>23107268.079999998</v>
      </c>
      <c r="I73" s="6">
        <v>18546683.75</v>
      </c>
      <c r="J73" s="5" t="s">
        <v>443</v>
      </c>
      <c r="K73" s="3" t="s">
        <v>444</v>
      </c>
      <c r="L73" s="6">
        <v>0</v>
      </c>
      <c r="M73" s="6">
        <v>0</v>
      </c>
    </row>
    <row r="74" spans="1:13" s="25" customFormat="1" ht="48" x14ac:dyDescent="0.25">
      <c r="A74" s="26">
        <f t="shared" si="1"/>
        <v>73</v>
      </c>
      <c r="B74" s="3" t="s">
        <v>381</v>
      </c>
      <c r="C74" s="11" t="s">
        <v>445</v>
      </c>
      <c r="D74" s="3" t="s">
        <v>383</v>
      </c>
      <c r="E74" s="11">
        <v>5103301376</v>
      </c>
      <c r="F74" s="11" t="s">
        <v>431</v>
      </c>
      <c r="G74" s="4">
        <v>1</v>
      </c>
      <c r="H74" s="14">
        <v>9293880.9000000004</v>
      </c>
      <c r="I74" s="14">
        <v>6036161.4199999999</v>
      </c>
      <c r="J74" s="5" t="s">
        <v>446</v>
      </c>
      <c r="K74" s="3" t="s">
        <v>447</v>
      </c>
      <c r="L74" s="14">
        <v>0</v>
      </c>
      <c r="M74" s="14">
        <v>0</v>
      </c>
    </row>
    <row r="75" spans="1:13" s="25" customFormat="1" ht="60" x14ac:dyDescent="0.25">
      <c r="A75" s="26">
        <f t="shared" si="1"/>
        <v>74</v>
      </c>
      <c r="B75" s="3" t="s">
        <v>381</v>
      </c>
      <c r="C75" s="11" t="s">
        <v>448</v>
      </c>
      <c r="D75" s="3" t="s">
        <v>383</v>
      </c>
      <c r="E75" s="11">
        <v>5118002668</v>
      </c>
      <c r="F75" s="11" t="s">
        <v>153</v>
      </c>
      <c r="G75" s="4">
        <v>1</v>
      </c>
      <c r="H75" s="14">
        <v>12246394.300000001</v>
      </c>
      <c r="I75" s="14">
        <v>9483400.5899999999</v>
      </c>
      <c r="J75" s="5" t="s">
        <v>14</v>
      </c>
      <c r="K75" s="3" t="s">
        <v>449</v>
      </c>
      <c r="L75" s="11" t="s">
        <v>45</v>
      </c>
      <c r="M75" s="11" t="s">
        <v>45</v>
      </c>
    </row>
    <row r="76" spans="1:13" s="25" customFormat="1" ht="72" x14ac:dyDescent="0.25">
      <c r="A76" s="26">
        <f t="shared" si="1"/>
        <v>75</v>
      </c>
      <c r="B76" s="3" t="s">
        <v>381</v>
      </c>
      <c r="C76" s="11" t="s">
        <v>450</v>
      </c>
      <c r="D76" s="3" t="s">
        <v>383</v>
      </c>
      <c r="E76" s="11">
        <v>5118005980</v>
      </c>
      <c r="F76" s="11" t="s">
        <v>153</v>
      </c>
      <c r="G76" s="4" t="s">
        <v>45</v>
      </c>
      <c r="H76" s="14">
        <v>31443453</v>
      </c>
      <c r="I76" s="14">
        <v>101739776</v>
      </c>
      <c r="J76" s="5" t="s">
        <v>432</v>
      </c>
      <c r="K76" s="3" t="s">
        <v>451</v>
      </c>
      <c r="L76" s="11" t="s">
        <v>45</v>
      </c>
      <c r="M76" s="11" t="s">
        <v>45</v>
      </c>
    </row>
    <row r="77" spans="1:13" s="25" customFormat="1" ht="48" x14ac:dyDescent="0.25">
      <c r="A77" s="26">
        <f t="shared" si="1"/>
        <v>76</v>
      </c>
      <c r="B77" s="3" t="s">
        <v>381</v>
      </c>
      <c r="C77" s="11" t="s">
        <v>452</v>
      </c>
      <c r="D77" s="3" t="s">
        <v>383</v>
      </c>
      <c r="E77" s="11">
        <v>5103300277</v>
      </c>
      <c r="F77" s="11" t="s">
        <v>453</v>
      </c>
      <c r="G77" s="4">
        <v>1</v>
      </c>
      <c r="H77" s="11" t="s">
        <v>45</v>
      </c>
      <c r="I77" s="11" t="s">
        <v>45</v>
      </c>
      <c r="J77" s="5" t="s">
        <v>432</v>
      </c>
      <c r="K77" s="3" t="s">
        <v>451</v>
      </c>
      <c r="L77" s="14">
        <v>26365209.539999999</v>
      </c>
      <c r="M77" s="14">
        <v>26365209.539999999</v>
      </c>
    </row>
    <row r="78" spans="1:13" s="25" customFormat="1" ht="60" x14ac:dyDescent="0.25">
      <c r="A78" s="26">
        <f t="shared" si="1"/>
        <v>77</v>
      </c>
      <c r="B78" s="3" t="s">
        <v>381</v>
      </c>
      <c r="C78" s="11" t="s">
        <v>454</v>
      </c>
      <c r="D78" s="3" t="s">
        <v>383</v>
      </c>
      <c r="E78" s="11">
        <v>5101308993</v>
      </c>
      <c r="F78" s="11" t="s">
        <v>455</v>
      </c>
      <c r="G78" s="4">
        <v>1</v>
      </c>
      <c r="H78" s="11" t="s">
        <v>456</v>
      </c>
      <c r="I78" s="11" t="s">
        <v>457</v>
      </c>
      <c r="J78" s="5" t="s">
        <v>55</v>
      </c>
      <c r="K78" s="3" t="s">
        <v>458</v>
      </c>
      <c r="L78" s="11" t="s">
        <v>459</v>
      </c>
      <c r="M78" s="11" t="s">
        <v>459</v>
      </c>
    </row>
    <row r="79" spans="1:13" s="25" customFormat="1" ht="60" x14ac:dyDescent="0.25">
      <c r="A79" s="26">
        <f t="shared" si="1"/>
        <v>78</v>
      </c>
      <c r="B79" s="3" t="s">
        <v>381</v>
      </c>
      <c r="C79" s="11" t="s">
        <v>460</v>
      </c>
      <c r="D79" s="3" t="s">
        <v>383</v>
      </c>
      <c r="E79" s="11">
        <v>5103301030</v>
      </c>
      <c r="F79" s="11" t="s">
        <v>322</v>
      </c>
      <c r="G79" s="4">
        <v>1</v>
      </c>
      <c r="H79" s="14">
        <v>45441663</v>
      </c>
      <c r="I79" s="14">
        <v>65951971</v>
      </c>
      <c r="J79" s="5" t="s">
        <v>127</v>
      </c>
      <c r="K79" s="3" t="s">
        <v>461</v>
      </c>
      <c r="L79" s="14">
        <v>59713944</v>
      </c>
      <c r="M79" s="14">
        <v>63343531</v>
      </c>
    </row>
    <row r="80" spans="1:13" s="25" customFormat="1" ht="48" x14ac:dyDescent="0.25">
      <c r="A80" s="26">
        <f t="shared" si="1"/>
        <v>79</v>
      </c>
      <c r="B80" s="3" t="s">
        <v>381</v>
      </c>
      <c r="C80" s="11" t="s">
        <v>462</v>
      </c>
      <c r="D80" s="3" t="s">
        <v>383</v>
      </c>
      <c r="E80" s="11">
        <v>5103301496</v>
      </c>
      <c r="F80" s="11" t="s">
        <v>322</v>
      </c>
      <c r="G80" s="4" t="s">
        <v>45</v>
      </c>
      <c r="H80" s="14">
        <v>37197178.25</v>
      </c>
      <c r="I80" s="14">
        <v>18696130</v>
      </c>
      <c r="J80" s="5" t="s">
        <v>432</v>
      </c>
      <c r="K80" s="3" t="s">
        <v>463</v>
      </c>
      <c r="L80" s="14">
        <v>102240862.01000001</v>
      </c>
      <c r="M80" s="14">
        <v>102240862.01000001</v>
      </c>
    </row>
    <row r="81" spans="1:14" s="25" customFormat="1" ht="84" x14ac:dyDescent="0.25">
      <c r="A81" s="26">
        <f t="shared" si="1"/>
        <v>80</v>
      </c>
      <c r="B81" s="3" t="s">
        <v>464</v>
      </c>
      <c r="C81" s="11" t="s">
        <v>293</v>
      </c>
      <c r="D81" s="3" t="s">
        <v>465</v>
      </c>
      <c r="E81" s="31" t="s">
        <v>466</v>
      </c>
      <c r="F81" s="11" t="s">
        <v>295</v>
      </c>
      <c r="G81" s="4">
        <v>1</v>
      </c>
      <c r="H81" s="32">
        <v>322354126.63999999</v>
      </c>
      <c r="I81" s="32">
        <v>200583246.5</v>
      </c>
      <c r="J81" s="5" t="s">
        <v>432</v>
      </c>
      <c r="K81" s="3" t="s">
        <v>433</v>
      </c>
      <c r="L81" s="32">
        <v>0</v>
      </c>
      <c r="M81" s="32">
        <v>0</v>
      </c>
    </row>
    <row r="82" spans="1:14" s="25" customFormat="1" ht="84" x14ac:dyDescent="0.25">
      <c r="A82" s="26">
        <f t="shared" si="1"/>
        <v>81</v>
      </c>
      <c r="B82" s="3" t="s">
        <v>464</v>
      </c>
      <c r="C82" s="11" t="s">
        <v>467</v>
      </c>
      <c r="D82" s="3" t="s">
        <v>465</v>
      </c>
      <c r="E82" s="31">
        <v>5117300559</v>
      </c>
      <c r="F82" s="11" t="s">
        <v>295</v>
      </c>
      <c r="G82" s="4">
        <v>1</v>
      </c>
      <c r="H82" s="32">
        <v>18657319.77</v>
      </c>
      <c r="I82" s="32">
        <v>12822153.310000001</v>
      </c>
      <c r="J82" s="5" t="s">
        <v>432</v>
      </c>
      <c r="K82" s="3" t="s">
        <v>433</v>
      </c>
      <c r="L82" s="32">
        <v>0</v>
      </c>
      <c r="M82" s="32">
        <v>0</v>
      </c>
    </row>
    <row r="83" spans="1:14" s="25" customFormat="1" ht="84" x14ac:dyDescent="0.25">
      <c r="A83" s="26">
        <f t="shared" si="1"/>
        <v>82</v>
      </c>
      <c r="B83" s="3" t="s">
        <v>464</v>
      </c>
      <c r="C83" s="11" t="s">
        <v>468</v>
      </c>
      <c r="D83" s="3" t="s">
        <v>465</v>
      </c>
      <c r="E83" s="11">
        <v>5117000065</v>
      </c>
      <c r="F83" s="11" t="s">
        <v>322</v>
      </c>
      <c r="G83" s="4">
        <v>1</v>
      </c>
      <c r="H83" s="33">
        <v>84473816.609999999</v>
      </c>
      <c r="I83" s="33">
        <v>70550991.260000005</v>
      </c>
      <c r="J83" s="5" t="s">
        <v>127</v>
      </c>
      <c r="K83" s="3" t="s">
        <v>461</v>
      </c>
      <c r="L83" s="33">
        <v>32148724.84</v>
      </c>
      <c r="M83" s="32" t="s">
        <v>469</v>
      </c>
    </row>
    <row r="84" spans="1:14" s="25" customFormat="1" ht="84" x14ac:dyDescent="0.25">
      <c r="A84" s="26">
        <f t="shared" si="1"/>
        <v>83</v>
      </c>
      <c r="B84" s="3" t="s">
        <v>464</v>
      </c>
      <c r="C84" s="34" t="s">
        <v>470</v>
      </c>
      <c r="D84" s="3" t="s">
        <v>465</v>
      </c>
      <c r="E84" s="34">
        <v>5103021259</v>
      </c>
      <c r="F84" s="34" t="s">
        <v>300</v>
      </c>
      <c r="G84" s="4">
        <v>1</v>
      </c>
      <c r="H84" s="35">
        <v>10216090</v>
      </c>
      <c r="I84" s="35">
        <v>7315579.3300000001</v>
      </c>
      <c r="J84" s="5" t="s">
        <v>55</v>
      </c>
      <c r="K84" s="3" t="s">
        <v>56</v>
      </c>
      <c r="L84" s="35">
        <v>812239.24</v>
      </c>
      <c r="M84" s="35">
        <v>1085010.96</v>
      </c>
    </row>
    <row r="85" spans="1:14" s="25" customFormat="1" ht="84" x14ac:dyDescent="0.25">
      <c r="A85" s="26">
        <f t="shared" si="1"/>
        <v>84</v>
      </c>
      <c r="B85" s="3" t="s">
        <v>464</v>
      </c>
      <c r="C85" s="11" t="s">
        <v>471</v>
      </c>
      <c r="D85" s="3" t="s">
        <v>465</v>
      </c>
      <c r="E85" s="11">
        <v>5117021273</v>
      </c>
      <c r="F85" s="11" t="s">
        <v>300</v>
      </c>
      <c r="G85" s="4">
        <v>1</v>
      </c>
      <c r="H85" s="14">
        <v>7539400.7000000002</v>
      </c>
      <c r="I85" s="14">
        <v>6381944.5</v>
      </c>
      <c r="J85" s="5" t="s">
        <v>267</v>
      </c>
      <c r="K85" s="3" t="s">
        <v>268</v>
      </c>
      <c r="L85" s="14">
        <v>0</v>
      </c>
      <c r="M85" s="14">
        <v>0</v>
      </c>
    </row>
    <row r="86" spans="1:14" s="25" customFormat="1" ht="84" x14ac:dyDescent="0.25">
      <c r="A86" s="26">
        <f t="shared" si="1"/>
        <v>85</v>
      </c>
      <c r="B86" s="3" t="s">
        <v>464</v>
      </c>
      <c r="C86" s="11" t="s">
        <v>472</v>
      </c>
      <c r="D86" s="3" t="s">
        <v>465</v>
      </c>
      <c r="E86" s="11">
        <v>5102008470</v>
      </c>
      <c r="F86" s="11" t="s">
        <v>295</v>
      </c>
      <c r="G86" s="36"/>
      <c r="H86" s="14">
        <v>0</v>
      </c>
      <c r="I86" s="14">
        <v>17467211</v>
      </c>
      <c r="J86" s="11" t="s">
        <v>361</v>
      </c>
      <c r="K86" s="3" t="s">
        <v>473</v>
      </c>
      <c r="L86" s="14">
        <v>0</v>
      </c>
      <c r="M86" s="14">
        <v>0</v>
      </c>
      <c r="N86" s="23" t="s">
        <v>474</v>
      </c>
    </row>
    <row r="87" spans="1:14" s="25" customFormat="1" ht="84" x14ac:dyDescent="0.25">
      <c r="A87" s="26">
        <f t="shared" si="1"/>
        <v>86</v>
      </c>
      <c r="B87" s="3" t="s">
        <v>464</v>
      </c>
      <c r="C87" s="11" t="s">
        <v>475</v>
      </c>
      <c r="D87" s="3" t="s">
        <v>476</v>
      </c>
      <c r="E87" s="11">
        <v>5117300372</v>
      </c>
      <c r="F87" s="11" t="s">
        <v>300</v>
      </c>
      <c r="G87" s="4">
        <v>1</v>
      </c>
      <c r="H87" s="14">
        <v>127920903.58</v>
      </c>
      <c r="I87" s="14">
        <v>93721544.299999997</v>
      </c>
      <c r="J87" s="3" t="s">
        <v>237</v>
      </c>
      <c r="K87" s="3" t="s">
        <v>341</v>
      </c>
      <c r="L87" s="14">
        <v>0</v>
      </c>
      <c r="M87" s="14">
        <v>0</v>
      </c>
    </row>
    <row r="88" spans="1:14" s="25" customFormat="1" ht="84" x14ac:dyDescent="0.25">
      <c r="A88" s="26">
        <f t="shared" si="1"/>
        <v>87</v>
      </c>
      <c r="B88" s="3" t="s">
        <v>464</v>
      </c>
      <c r="C88" s="11" t="s">
        <v>477</v>
      </c>
      <c r="D88" s="3" t="s">
        <v>476</v>
      </c>
      <c r="E88" s="11">
        <v>5117300340</v>
      </c>
      <c r="F88" s="11" t="s">
        <v>300</v>
      </c>
      <c r="G88" s="4">
        <v>1</v>
      </c>
      <c r="H88" s="14">
        <v>127224651.04000001</v>
      </c>
      <c r="I88" s="14">
        <f>99165817.09+45013203.82</f>
        <v>144179020.91</v>
      </c>
      <c r="J88" s="3" t="s">
        <v>237</v>
      </c>
      <c r="K88" s="3" t="s">
        <v>341</v>
      </c>
      <c r="L88" s="14">
        <v>0</v>
      </c>
      <c r="M88" s="14">
        <v>0</v>
      </c>
    </row>
    <row r="89" spans="1:14" s="25" customFormat="1" ht="84" x14ac:dyDescent="0.25">
      <c r="A89" s="26">
        <f t="shared" si="1"/>
        <v>88</v>
      </c>
      <c r="B89" s="3" t="s">
        <v>464</v>
      </c>
      <c r="C89" s="11" t="s">
        <v>478</v>
      </c>
      <c r="D89" s="3" t="s">
        <v>476</v>
      </c>
      <c r="E89" s="11">
        <v>5117300319</v>
      </c>
      <c r="F89" s="11" t="s">
        <v>300</v>
      </c>
      <c r="G89" s="4">
        <v>1</v>
      </c>
      <c r="H89" s="14">
        <v>52896256.990000002</v>
      </c>
      <c r="I89" s="14">
        <f>41344471.52+16119287.91</f>
        <v>57463759.430000007</v>
      </c>
      <c r="J89" s="3" t="s">
        <v>237</v>
      </c>
      <c r="K89" s="3" t="s">
        <v>341</v>
      </c>
      <c r="L89" s="14">
        <v>588845.49</v>
      </c>
      <c r="M89" s="14">
        <v>592241.74</v>
      </c>
    </row>
    <row r="90" spans="1:14" s="25" customFormat="1" ht="84" x14ac:dyDescent="0.25">
      <c r="A90" s="26">
        <f t="shared" si="1"/>
        <v>89</v>
      </c>
      <c r="B90" s="3" t="s">
        <v>464</v>
      </c>
      <c r="C90" s="11" t="s">
        <v>479</v>
      </c>
      <c r="D90" s="3" t="s">
        <v>476</v>
      </c>
      <c r="E90" s="11">
        <v>5117300333</v>
      </c>
      <c r="F90" s="11" t="s">
        <v>300</v>
      </c>
      <c r="G90" s="4">
        <v>1</v>
      </c>
      <c r="H90" s="14">
        <v>59621112.479999997</v>
      </c>
      <c r="I90" s="14">
        <f>75962441.05+16761435.66+14838665.42</f>
        <v>107562542.13</v>
      </c>
      <c r="J90" s="5" t="s">
        <v>308</v>
      </c>
      <c r="K90" s="3" t="s">
        <v>480</v>
      </c>
      <c r="L90" s="14">
        <v>7309037.5</v>
      </c>
      <c r="M90" s="14">
        <v>7141738.4699999997</v>
      </c>
    </row>
    <row r="91" spans="1:14" s="25" customFormat="1" ht="84" x14ac:dyDescent="0.25">
      <c r="A91" s="26">
        <f t="shared" si="1"/>
        <v>90</v>
      </c>
      <c r="B91" s="3" t="s">
        <v>464</v>
      </c>
      <c r="C91" s="11" t="s">
        <v>481</v>
      </c>
      <c r="D91" s="3" t="s">
        <v>476</v>
      </c>
      <c r="E91" s="11">
        <v>5117300397</v>
      </c>
      <c r="F91" s="11" t="s">
        <v>300</v>
      </c>
      <c r="G91" s="4">
        <v>1</v>
      </c>
      <c r="H91" s="14">
        <v>65697053.289999999</v>
      </c>
      <c r="I91" s="14">
        <v>47353271.409999996</v>
      </c>
      <c r="J91" s="5" t="s">
        <v>308</v>
      </c>
      <c r="K91" s="3" t="s">
        <v>480</v>
      </c>
      <c r="L91" s="14">
        <v>4030657.5</v>
      </c>
      <c r="M91" s="14">
        <v>4112447.5</v>
      </c>
    </row>
    <row r="92" spans="1:14" s="25" customFormat="1" ht="84" x14ac:dyDescent="0.25">
      <c r="A92" s="26">
        <f t="shared" si="1"/>
        <v>91</v>
      </c>
      <c r="B92" s="3" t="s">
        <v>464</v>
      </c>
      <c r="C92" s="11" t="s">
        <v>482</v>
      </c>
      <c r="D92" s="3" t="s">
        <v>476</v>
      </c>
      <c r="E92" s="11">
        <v>5117300407</v>
      </c>
      <c r="F92" s="11" t="s">
        <v>300</v>
      </c>
      <c r="G92" s="4">
        <v>1</v>
      </c>
      <c r="H92" s="14">
        <v>68151723.019999996</v>
      </c>
      <c r="I92" s="14">
        <v>47700902.130000003</v>
      </c>
      <c r="J92" s="5" t="s">
        <v>308</v>
      </c>
      <c r="K92" s="3" t="s">
        <v>480</v>
      </c>
      <c r="L92" s="14">
        <v>2820234</v>
      </c>
      <c r="M92" s="14">
        <v>2826993</v>
      </c>
    </row>
    <row r="93" spans="1:14" s="25" customFormat="1" ht="84" x14ac:dyDescent="0.25">
      <c r="A93" s="26">
        <f t="shared" si="1"/>
        <v>92</v>
      </c>
      <c r="B93" s="3" t="s">
        <v>464</v>
      </c>
      <c r="C93" s="11" t="s">
        <v>483</v>
      </c>
      <c r="D93" s="3" t="s">
        <v>476</v>
      </c>
      <c r="E93" s="11">
        <v>5117300284</v>
      </c>
      <c r="F93" s="11" t="s">
        <v>300</v>
      </c>
      <c r="G93" s="4">
        <v>1</v>
      </c>
      <c r="H93" s="14">
        <v>35338607.909999996</v>
      </c>
      <c r="I93" s="14">
        <v>25540874.489999998</v>
      </c>
      <c r="J93" s="5" t="s">
        <v>305</v>
      </c>
      <c r="K93" s="3" t="s">
        <v>407</v>
      </c>
      <c r="L93" s="14">
        <v>210000</v>
      </c>
      <c r="M93" s="14">
        <v>210000</v>
      </c>
    </row>
    <row r="94" spans="1:14" s="25" customFormat="1" ht="84" x14ac:dyDescent="0.25">
      <c r="A94" s="26">
        <f t="shared" si="1"/>
        <v>93</v>
      </c>
      <c r="B94" s="3" t="s">
        <v>464</v>
      </c>
      <c r="C94" s="11" t="s">
        <v>484</v>
      </c>
      <c r="D94" s="3" t="s">
        <v>476</v>
      </c>
      <c r="E94" s="11">
        <v>5117100616</v>
      </c>
      <c r="F94" s="11" t="s">
        <v>300</v>
      </c>
      <c r="G94" s="4">
        <v>1</v>
      </c>
      <c r="H94" s="14">
        <v>29818389.370000001</v>
      </c>
      <c r="I94" s="14">
        <v>18297500.449999999</v>
      </c>
      <c r="J94" s="5" t="s">
        <v>25</v>
      </c>
      <c r="K94" s="3" t="s">
        <v>485</v>
      </c>
      <c r="L94" s="14">
        <v>101990</v>
      </c>
      <c r="M94" s="14">
        <v>101990</v>
      </c>
    </row>
    <row r="95" spans="1:14" s="25" customFormat="1" ht="84" x14ac:dyDescent="0.25">
      <c r="A95" s="26">
        <f t="shared" si="1"/>
        <v>94</v>
      </c>
      <c r="B95" s="3" t="s">
        <v>464</v>
      </c>
      <c r="C95" s="11" t="s">
        <v>486</v>
      </c>
      <c r="D95" s="3" t="s">
        <v>476</v>
      </c>
      <c r="E95" s="11">
        <v>5117100623</v>
      </c>
      <c r="F95" s="11" t="s">
        <v>300</v>
      </c>
      <c r="G95" s="4">
        <v>1</v>
      </c>
      <c r="H95" s="14">
        <v>56589033.719999999</v>
      </c>
      <c r="I95" s="14">
        <v>63881237.539999999</v>
      </c>
      <c r="J95" s="5" t="s">
        <v>25</v>
      </c>
      <c r="K95" s="3" t="s">
        <v>487</v>
      </c>
      <c r="L95" s="14">
        <v>4236921.3600000003</v>
      </c>
      <c r="M95" s="14">
        <v>4817797.95</v>
      </c>
    </row>
    <row r="96" spans="1:14" s="25" customFormat="1" ht="84" x14ac:dyDescent="0.25">
      <c r="A96" s="26">
        <f t="shared" si="1"/>
        <v>95</v>
      </c>
      <c r="B96" s="3" t="s">
        <v>464</v>
      </c>
      <c r="C96" s="11" t="s">
        <v>488</v>
      </c>
      <c r="D96" s="3" t="s">
        <v>476</v>
      </c>
      <c r="E96" s="11">
        <v>5117300453</v>
      </c>
      <c r="F96" s="11" t="s">
        <v>300</v>
      </c>
      <c r="G96" s="4">
        <v>1</v>
      </c>
      <c r="H96" s="14">
        <v>50038045.619999997</v>
      </c>
      <c r="I96" s="14">
        <v>52532140.460000001</v>
      </c>
      <c r="J96" s="5" t="s">
        <v>305</v>
      </c>
      <c r="K96" s="3" t="s">
        <v>407</v>
      </c>
      <c r="L96" s="14">
        <v>327735</v>
      </c>
      <c r="M96" s="14">
        <v>327735</v>
      </c>
    </row>
    <row r="97" spans="1:14" s="25" customFormat="1" ht="84" x14ac:dyDescent="0.25">
      <c r="A97" s="26">
        <f t="shared" si="1"/>
        <v>96</v>
      </c>
      <c r="B97" s="3" t="s">
        <v>464</v>
      </c>
      <c r="C97" s="11" t="s">
        <v>489</v>
      </c>
      <c r="D97" s="3" t="s">
        <v>490</v>
      </c>
      <c r="E97" s="11">
        <v>5102008209</v>
      </c>
      <c r="F97" s="11" t="s">
        <v>368</v>
      </c>
      <c r="G97" s="4">
        <v>1</v>
      </c>
      <c r="H97" s="14">
        <v>6186000.3399999999</v>
      </c>
      <c r="I97" s="14">
        <v>6952733.1299999999</v>
      </c>
      <c r="J97" s="5" t="s">
        <v>25</v>
      </c>
      <c r="K97" s="5" t="s">
        <v>491</v>
      </c>
      <c r="L97" s="14">
        <v>204836.98</v>
      </c>
      <c r="M97" s="14">
        <v>204836.98</v>
      </c>
    </row>
    <row r="98" spans="1:14" s="25" customFormat="1" ht="84" x14ac:dyDescent="0.25">
      <c r="A98" s="26">
        <f t="shared" si="1"/>
        <v>97</v>
      </c>
      <c r="B98" s="3" t="s">
        <v>464</v>
      </c>
      <c r="C98" s="11" t="s">
        <v>492</v>
      </c>
      <c r="D98" s="3" t="s">
        <v>465</v>
      </c>
      <c r="E98" s="11">
        <v>5117101137</v>
      </c>
      <c r="F98" s="11" t="s">
        <v>300</v>
      </c>
      <c r="G98" s="4">
        <v>1</v>
      </c>
      <c r="H98" s="14">
        <v>47007055.039999999</v>
      </c>
      <c r="I98" s="14">
        <v>49608107.310000002</v>
      </c>
      <c r="J98" s="5" t="s">
        <v>19</v>
      </c>
      <c r="K98" s="3" t="s">
        <v>20</v>
      </c>
      <c r="L98" s="14">
        <v>439603.15</v>
      </c>
      <c r="M98" s="14">
        <v>452217.55</v>
      </c>
      <c r="N98" s="23" t="s">
        <v>493</v>
      </c>
    </row>
    <row r="99" spans="1:14" s="25" customFormat="1" ht="72" x14ac:dyDescent="0.25">
      <c r="A99" s="26">
        <f t="shared" si="1"/>
        <v>98</v>
      </c>
      <c r="B99" s="3" t="s">
        <v>494</v>
      </c>
      <c r="C99" s="20" t="s">
        <v>495</v>
      </c>
      <c r="D99" s="11"/>
      <c r="E99" s="11">
        <v>5118001495</v>
      </c>
      <c r="F99" s="11" t="s">
        <v>496</v>
      </c>
      <c r="G99" s="4"/>
      <c r="H99" s="6">
        <v>76491925.870000005</v>
      </c>
      <c r="I99" s="6">
        <v>58948466.979999997</v>
      </c>
      <c r="J99" s="5"/>
      <c r="K99" s="3"/>
      <c r="L99" s="6">
        <v>119659.32</v>
      </c>
      <c r="M99" s="6">
        <v>119659.32</v>
      </c>
    </row>
    <row r="100" spans="1:14" s="25" customFormat="1" ht="72" x14ac:dyDescent="0.25">
      <c r="A100" s="26">
        <f t="shared" si="1"/>
        <v>99</v>
      </c>
      <c r="B100" s="3" t="s">
        <v>494</v>
      </c>
      <c r="C100" s="11" t="s">
        <v>497</v>
      </c>
      <c r="D100" s="3" t="s">
        <v>498</v>
      </c>
      <c r="E100" s="11">
        <v>5101200816</v>
      </c>
      <c r="F100" s="11" t="s">
        <v>496</v>
      </c>
      <c r="G100" s="4">
        <v>1</v>
      </c>
      <c r="H100" s="6">
        <v>39095897.859999999</v>
      </c>
      <c r="I100" s="6">
        <v>28096185.199999999</v>
      </c>
      <c r="J100" s="5" t="s">
        <v>14</v>
      </c>
      <c r="K100" s="3" t="s">
        <v>499</v>
      </c>
      <c r="L100" s="6">
        <v>304476.14</v>
      </c>
      <c r="M100" s="6">
        <v>304476.14</v>
      </c>
    </row>
    <row r="101" spans="1:14" s="25" customFormat="1" ht="72" x14ac:dyDescent="0.25">
      <c r="A101" s="26">
        <f t="shared" si="1"/>
        <v>100</v>
      </c>
      <c r="B101" s="3" t="s">
        <v>494</v>
      </c>
      <c r="C101" s="11" t="s">
        <v>500</v>
      </c>
      <c r="D101" s="3" t="s">
        <v>498</v>
      </c>
      <c r="E101" s="11">
        <v>5101200894</v>
      </c>
      <c r="F101" s="11" t="s">
        <v>496</v>
      </c>
      <c r="G101" s="4">
        <v>1</v>
      </c>
      <c r="H101" s="6">
        <v>7673129.5599999996</v>
      </c>
      <c r="I101" s="6">
        <v>4424964.6399999997</v>
      </c>
      <c r="J101" s="5" t="s">
        <v>25</v>
      </c>
      <c r="K101" s="3" t="s">
        <v>32</v>
      </c>
      <c r="L101" s="6">
        <v>0</v>
      </c>
      <c r="M101" s="6">
        <v>0</v>
      </c>
    </row>
    <row r="102" spans="1:14" s="25" customFormat="1" ht="72" x14ac:dyDescent="0.25">
      <c r="A102" s="26">
        <f t="shared" si="1"/>
        <v>101</v>
      </c>
      <c r="B102" s="3" t="s">
        <v>494</v>
      </c>
      <c r="C102" s="11" t="s">
        <v>501</v>
      </c>
      <c r="D102" s="3" t="s">
        <v>498</v>
      </c>
      <c r="E102" s="11">
        <v>5101200823</v>
      </c>
      <c r="F102" s="11" t="s">
        <v>496</v>
      </c>
      <c r="G102" s="4">
        <v>1</v>
      </c>
      <c r="H102" s="6">
        <v>383489667.13999999</v>
      </c>
      <c r="I102" s="6">
        <v>289291273.63</v>
      </c>
      <c r="J102" s="5" t="s">
        <v>356</v>
      </c>
      <c r="K102" s="3" t="s">
        <v>20</v>
      </c>
      <c r="L102" s="6">
        <v>8671370.3300000001</v>
      </c>
      <c r="M102" s="6">
        <v>8671370.3300000001</v>
      </c>
    </row>
    <row r="103" spans="1:14" s="25" customFormat="1" ht="72" x14ac:dyDescent="0.25">
      <c r="A103" s="26">
        <f t="shared" si="1"/>
        <v>102</v>
      </c>
      <c r="B103" s="3" t="s">
        <v>494</v>
      </c>
      <c r="C103" s="11" t="s">
        <v>502</v>
      </c>
      <c r="D103" s="3" t="s">
        <v>503</v>
      </c>
      <c r="E103" s="11">
        <v>5101740191</v>
      </c>
      <c r="F103" s="11" t="s">
        <v>504</v>
      </c>
      <c r="G103" s="4">
        <v>1</v>
      </c>
      <c r="H103" s="6" t="s">
        <v>505</v>
      </c>
      <c r="I103" s="6">
        <v>65885413.140000001</v>
      </c>
      <c r="J103" s="5" t="s">
        <v>356</v>
      </c>
      <c r="K103" s="3" t="s">
        <v>20</v>
      </c>
      <c r="L103" s="6">
        <v>1951407.2</v>
      </c>
      <c r="M103" s="6">
        <v>1951407.2</v>
      </c>
    </row>
    <row r="104" spans="1:14" s="25" customFormat="1" ht="72" x14ac:dyDescent="0.25">
      <c r="A104" s="26">
        <f t="shared" si="1"/>
        <v>103</v>
      </c>
      <c r="B104" s="3" t="s">
        <v>494</v>
      </c>
      <c r="C104" s="37" t="s">
        <v>506</v>
      </c>
      <c r="D104" s="3" t="s">
        <v>507</v>
      </c>
      <c r="E104" s="17">
        <v>5101740219</v>
      </c>
      <c r="F104" s="11" t="s">
        <v>504</v>
      </c>
      <c r="G104" s="4">
        <v>1</v>
      </c>
      <c r="H104" s="6">
        <v>47160085.200000003</v>
      </c>
      <c r="I104" s="6">
        <v>50459860.689999998</v>
      </c>
      <c r="J104" s="5" t="s">
        <v>315</v>
      </c>
      <c r="K104" s="3" t="s">
        <v>316</v>
      </c>
      <c r="L104" s="6">
        <v>75856</v>
      </c>
      <c r="M104" s="6">
        <v>75856</v>
      </c>
    </row>
    <row r="105" spans="1:14" s="25" customFormat="1" ht="72" x14ac:dyDescent="0.25">
      <c r="A105" s="26">
        <f t="shared" si="1"/>
        <v>104</v>
      </c>
      <c r="B105" s="3" t="s">
        <v>494</v>
      </c>
      <c r="C105" s="37" t="s">
        <v>508</v>
      </c>
      <c r="D105" s="3" t="s">
        <v>507</v>
      </c>
      <c r="E105" s="3">
        <v>5101740201</v>
      </c>
      <c r="F105" s="11" t="s">
        <v>504</v>
      </c>
      <c r="G105" s="4">
        <v>1</v>
      </c>
      <c r="H105" s="6">
        <v>48203504.100000001</v>
      </c>
      <c r="I105" s="6">
        <v>18761129.48</v>
      </c>
      <c r="J105" s="5" t="s">
        <v>315</v>
      </c>
      <c r="K105" s="3" t="s">
        <v>316</v>
      </c>
      <c r="L105" s="6">
        <v>0</v>
      </c>
      <c r="M105" s="6">
        <v>0</v>
      </c>
    </row>
    <row r="106" spans="1:14" s="25" customFormat="1" ht="72" x14ac:dyDescent="0.25">
      <c r="A106" s="26">
        <f t="shared" si="1"/>
        <v>105</v>
      </c>
      <c r="B106" s="3" t="s">
        <v>494</v>
      </c>
      <c r="C106" s="37" t="s">
        <v>509</v>
      </c>
      <c r="D106" s="3" t="s">
        <v>507</v>
      </c>
      <c r="E106" s="3">
        <v>5101710101</v>
      </c>
      <c r="F106" s="11" t="s">
        <v>504</v>
      </c>
      <c r="G106" s="4">
        <v>1</v>
      </c>
      <c r="H106" s="6">
        <v>39602150.450000003</v>
      </c>
      <c r="I106" s="6">
        <v>35822693.420000002</v>
      </c>
      <c r="J106" s="5" t="s">
        <v>25</v>
      </c>
      <c r="K106" s="3" t="s">
        <v>510</v>
      </c>
      <c r="L106" s="6">
        <v>859.32</v>
      </c>
      <c r="M106" s="6">
        <v>859.32</v>
      </c>
    </row>
    <row r="107" spans="1:14" s="25" customFormat="1" ht="72" x14ac:dyDescent="0.25">
      <c r="A107" s="26">
        <f t="shared" si="1"/>
        <v>106</v>
      </c>
      <c r="B107" s="3" t="s">
        <v>494</v>
      </c>
      <c r="C107" s="3" t="s">
        <v>511</v>
      </c>
      <c r="D107" s="3" t="s">
        <v>507</v>
      </c>
      <c r="E107" s="3">
        <v>5101200750</v>
      </c>
      <c r="F107" s="11" t="s">
        <v>504</v>
      </c>
      <c r="G107" s="4">
        <v>1</v>
      </c>
      <c r="H107" s="6">
        <f>55340835.53+342138.12</f>
        <v>55682973.649999999</v>
      </c>
      <c r="I107" s="6">
        <v>47445938.18</v>
      </c>
      <c r="J107" s="5" t="s">
        <v>25</v>
      </c>
      <c r="K107" s="3" t="s">
        <v>32</v>
      </c>
      <c r="L107" s="6">
        <v>433700</v>
      </c>
      <c r="M107" s="6">
        <v>433700</v>
      </c>
    </row>
    <row r="108" spans="1:14" s="25" customFormat="1" ht="72" x14ac:dyDescent="0.25">
      <c r="A108" s="26">
        <f t="shared" si="1"/>
        <v>107</v>
      </c>
      <c r="B108" s="3" t="s">
        <v>494</v>
      </c>
      <c r="C108" s="3" t="s">
        <v>512</v>
      </c>
      <c r="D108" s="3" t="s">
        <v>507</v>
      </c>
      <c r="E108" s="3">
        <v>5101200742</v>
      </c>
      <c r="F108" s="11" t="s">
        <v>504</v>
      </c>
      <c r="G108" s="4">
        <v>1</v>
      </c>
      <c r="H108" s="6">
        <f>67476128.9+2290000</f>
        <v>69766128.900000006</v>
      </c>
      <c r="I108" s="6">
        <v>46521408.329999998</v>
      </c>
      <c r="J108" s="5" t="s">
        <v>25</v>
      </c>
      <c r="K108" s="3" t="s">
        <v>513</v>
      </c>
      <c r="L108" s="6">
        <v>10119835.779999999</v>
      </c>
      <c r="M108" s="6">
        <v>10119835.779999999</v>
      </c>
    </row>
    <row r="109" spans="1:14" s="25" customFormat="1" ht="84" x14ac:dyDescent="0.25">
      <c r="A109" s="26">
        <f t="shared" si="1"/>
        <v>108</v>
      </c>
      <c r="B109" s="3" t="s">
        <v>494</v>
      </c>
      <c r="C109" s="37" t="s">
        <v>514</v>
      </c>
      <c r="D109" s="3" t="s">
        <v>507</v>
      </c>
      <c r="E109" s="3">
        <v>5101311971</v>
      </c>
      <c r="F109" s="11" t="s">
        <v>504</v>
      </c>
      <c r="G109" s="4">
        <v>1</v>
      </c>
      <c r="H109" s="14">
        <v>38452865.270000003</v>
      </c>
      <c r="I109" s="6">
        <v>12100382.17</v>
      </c>
      <c r="J109" s="5" t="s">
        <v>361</v>
      </c>
      <c r="K109" s="3" t="s">
        <v>47</v>
      </c>
      <c r="L109" s="6">
        <v>0</v>
      </c>
      <c r="M109" s="6">
        <v>0</v>
      </c>
    </row>
    <row r="110" spans="1:14" s="25" customFormat="1" ht="72" x14ac:dyDescent="0.25">
      <c r="A110" s="26">
        <f t="shared" si="1"/>
        <v>109</v>
      </c>
      <c r="B110" s="3" t="s">
        <v>494</v>
      </c>
      <c r="C110" s="11" t="s">
        <v>515</v>
      </c>
      <c r="D110" s="3" t="s">
        <v>516</v>
      </c>
      <c r="E110" s="11">
        <v>5101200774</v>
      </c>
      <c r="F110" s="11" t="s">
        <v>517</v>
      </c>
      <c r="G110" s="4">
        <v>1</v>
      </c>
      <c r="H110" s="14">
        <v>115852961.64</v>
      </c>
      <c r="I110" s="14">
        <v>89777063</v>
      </c>
      <c r="J110" s="5" t="s">
        <v>25</v>
      </c>
      <c r="K110" s="3" t="s">
        <v>410</v>
      </c>
      <c r="L110" s="14">
        <v>13939000</v>
      </c>
      <c r="M110" s="14">
        <f t="shared" ref="M110:M111" si="2">L110</f>
        <v>13939000</v>
      </c>
    </row>
    <row r="111" spans="1:14" s="25" customFormat="1" ht="72" x14ac:dyDescent="0.25">
      <c r="A111" s="26">
        <f t="shared" si="1"/>
        <v>110</v>
      </c>
      <c r="B111" s="3" t="s">
        <v>494</v>
      </c>
      <c r="C111" s="11" t="s">
        <v>518</v>
      </c>
      <c r="D111" s="3" t="s">
        <v>516</v>
      </c>
      <c r="E111" s="11">
        <v>5101740346</v>
      </c>
      <c r="F111" s="11" t="s">
        <v>517</v>
      </c>
      <c r="G111" s="4">
        <v>1</v>
      </c>
      <c r="H111" s="14">
        <v>80699446.140000001</v>
      </c>
      <c r="I111" s="14">
        <v>76669656.640000001</v>
      </c>
      <c r="J111" s="3" t="s">
        <v>305</v>
      </c>
      <c r="K111" s="3" t="s">
        <v>351</v>
      </c>
      <c r="L111" s="14">
        <v>1380000</v>
      </c>
      <c r="M111" s="14">
        <f t="shared" si="2"/>
        <v>1380000</v>
      </c>
    </row>
    <row r="112" spans="1:14" s="25" customFormat="1" ht="72" x14ac:dyDescent="0.25">
      <c r="A112" s="26">
        <f t="shared" si="1"/>
        <v>111</v>
      </c>
      <c r="B112" s="3" t="s">
        <v>494</v>
      </c>
      <c r="C112" s="11" t="s">
        <v>519</v>
      </c>
      <c r="D112" s="3" t="s">
        <v>520</v>
      </c>
      <c r="E112" s="11">
        <v>5101200654</v>
      </c>
      <c r="F112" s="11" t="s">
        <v>521</v>
      </c>
      <c r="G112" s="4">
        <v>1</v>
      </c>
      <c r="H112" s="14">
        <v>292000</v>
      </c>
      <c r="I112" s="14">
        <v>0</v>
      </c>
      <c r="J112" s="5" t="s">
        <v>522</v>
      </c>
      <c r="K112" s="3" t="s">
        <v>523</v>
      </c>
      <c r="L112" s="7">
        <v>15253356.130000001</v>
      </c>
      <c r="M112" s="7">
        <v>15253356.130000001</v>
      </c>
    </row>
    <row r="113" spans="1:13" s="25" customFormat="1" ht="72" x14ac:dyDescent="0.25">
      <c r="A113" s="26">
        <f t="shared" si="1"/>
        <v>112</v>
      </c>
      <c r="B113" s="3" t="s">
        <v>494</v>
      </c>
      <c r="C113" s="11" t="s">
        <v>524</v>
      </c>
      <c r="D113" s="3" t="s">
        <v>498</v>
      </c>
      <c r="E113" s="11">
        <v>5101200380</v>
      </c>
      <c r="F113" s="11" t="s">
        <v>521</v>
      </c>
      <c r="G113" s="4">
        <v>1</v>
      </c>
      <c r="H113" s="38">
        <v>0</v>
      </c>
      <c r="I113" s="38">
        <v>0</v>
      </c>
      <c r="J113" s="5" t="s">
        <v>111</v>
      </c>
      <c r="K113" s="3" t="s">
        <v>525</v>
      </c>
      <c r="L113" s="7">
        <v>15542823</v>
      </c>
      <c r="M113" s="7">
        <v>15542823</v>
      </c>
    </row>
    <row r="114" spans="1:13" s="25" customFormat="1" ht="72" x14ac:dyDescent="0.25">
      <c r="A114" s="26">
        <f t="shared" si="1"/>
        <v>113</v>
      </c>
      <c r="B114" s="3" t="s">
        <v>494</v>
      </c>
      <c r="C114" s="11" t="s">
        <v>526</v>
      </c>
      <c r="D114" s="3" t="s">
        <v>503</v>
      </c>
      <c r="E114" s="11">
        <v>5101750104</v>
      </c>
      <c r="F114" s="11" t="s">
        <v>517</v>
      </c>
      <c r="G114" s="4">
        <v>1</v>
      </c>
      <c r="H114" s="14">
        <v>73906914.519999996</v>
      </c>
      <c r="I114" s="14">
        <v>51950776.159999996</v>
      </c>
      <c r="J114" s="3" t="s">
        <v>308</v>
      </c>
      <c r="K114" s="3" t="s">
        <v>309</v>
      </c>
      <c r="L114" s="7">
        <v>3922056</v>
      </c>
      <c r="M114" s="7">
        <v>3922056</v>
      </c>
    </row>
    <row r="115" spans="1:13" s="25" customFormat="1" ht="72" x14ac:dyDescent="0.25">
      <c r="A115" s="26">
        <f t="shared" si="1"/>
        <v>114</v>
      </c>
      <c r="B115" s="3" t="s">
        <v>494</v>
      </c>
      <c r="C115" s="11" t="s">
        <v>527</v>
      </c>
      <c r="D115" s="3" t="s">
        <v>503</v>
      </c>
      <c r="E115" s="11">
        <v>5101750055</v>
      </c>
      <c r="F115" s="11" t="s">
        <v>517</v>
      </c>
      <c r="G115" s="4">
        <v>1</v>
      </c>
      <c r="H115" s="14">
        <v>70954451.010000005</v>
      </c>
      <c r="I115" s="14">
        <v>51111761.899999999</v>
      </c>
      <c r="J115" s="3" t="s">
        <v>308</v>
      </c>
      <c r="K115" s="3" t="s">
        <v>309</v>
      </c>
      <c r="L115" s="7">
        <v>2628099</v>
      </c>
      <c r="M115" s="7">
        <v>2628099</v>
      </c>
    </row>
    <row r="116" spans="1:13" s="25" customFormat="1" ht="72" x14ac:dyDescent="0.25">
      <c r="A116" s="26">
        <f t="shared" si="1"/>
        <v>115</v>
      </c>
      <c r="B116" s="3" t="s">
        <v>494</v>
      </c>
      <c r="C116" s="11" t="s">
        <v>528</v>
      </c>
      <c r="D116" s="3" t="s">
        <v>503</v>
      </c>
      <c r="E116" s="11">
        <v>5101750016</v>
      </c>
      <c r="F116" s="11" t="s">
        <v>504</v>
      </c>
      <c r="G116" s="4">
        <v>1</v>
      </c>
      <c r="H116" s="14">
        <v>62454138.200000003</v>
      </c>
      <c r="I116" s="14">
        <v>37689334.530000001</v>
      </c>
      <c r="J116" s="3" t="s">
        <v>308</v>
      </c>
      <c r="K116" s="3" t="s">
        <v>309</v>
      </c>
      <c r="L116" s="7">
        <v>2469240</v>
      </c>
      <c r="M116" s="7">
        <v>2469240</v>
      </c>
    </row>
    <row r="117" spans="1:13" s="25" customFormat="1" ht="72" x14ac:dyDescent="0.25">
      <c r="A117" s="26">
        <f t="shared" si="1"/>
        <v>116</v>
      </c>
      <c r="B117" s="3" t="s">
        <v>494</v>
      </c>
      <c r="C117" s="11" t="s">
        <v>529</v>
      </c>
      <c r="D117" s="3" t="s">
        <v>503</v>
      </c>
      <c r="E117" s="11">
        <v>5101750023</v>
      </c>
      <c r="F117" s="11" t="s">
        <v>504</v>
      </c>
      <c r="G117" s="4">
        <v>1</v>
      </c>
      <c r="H117" s="14">
        <v>73420244.709999993</v>
      </c>
      <c r="I117" s="14">
        <v>55990639.729999997</v>
      </c>
      <c r="J117" s="3" t="s">
        <v>308</v>
      </c>
      <c r="K117" s="3" t="s">
        <v>309</v>
      </c>
      <c r="L117" s="7">
        <v>4016619</v>
      </c>
      <c r="M117" s="7">
        <v>4016619</v>
      </c>
    </row>
    <row r="118" spans="1:13" s="25" customFormat="1" ht="72" x14ac:dyDescent="0.25">
      <c r="A118" s="26">
        <f t="shared" si="1"/>
        <v>117</v>
      </c>
      <c r="B118" s="3" t="s">
        <v>494</v>
      </c>
      <c r="C118" s="11" t="s">
        <v>530</v>
      </c>
      <c r="D118" s="3" t="s">
        <v>503</v>
      </c>
      <c r="E118" s="11">
        <v>5101750111</v>
      </c>
      <c r="F118" s="11" t="s">
        <v>504</v>
      </c>
      <c r="G118" s="4">
        <v>1</v>
      </c>
      <c r="H118" s="14">
        <v>118384563.17</v>
      </c>
      <c r="I118" s="14">
        <v>86207276.670000002</v>
      </c>
      <c r="J118" s="3" t="s">
        <v>308</v>
      </c>
      <c r="K118" s="3" t="s">
        <v>309</v>
      </c>
      <c r="L118" s="7">
        <v>3706006</v>
      </c>
      <c r="M118" s="7">
        <v>3706006</v>
      </c>
    </row>
    <row r="119" spans="1:13" s="25" customFormat="1" ht="72" x14ac:dyDescent="0.25">
      <c r="A119" s="26">
        <f t="shared" si="1"/>
        <v>118</v>
      </c>
      <c r="B119" s="3" t="s">
        <v>494</v>
      </c>
      <c r="C119" s="11" t="s">
        <v>531</v>
      </c>
      <c r="D119" s="3" t="s">
        <v>503</v>
      </c>
      <c r="E119" s="11">
        <v>5101750070</v>
      </c>
      <c r="F119" s="11" t="s">
        <v>504</v>
      </c>
      <c r="G119" s="4">
        <v>1</v>
      </c>
      <c r="H119" s="14">
        <v>42690708.759999998</v>
      </c>
      <c r="I119" s="14">
        <v>27195405.07</v>
      </c>
      <c r="J119" s="3" t="s">
        <v>308</v>
      </c>
      <c r="K119" s="3" t="s">
        <v>309</v>
      </c>
      <c r="L119" s="7">
        <v>1409382</v>
      </c>
      <c r="M119" s="7">
        <v>1409382</v>
      </c>
    </row>
    <row r="120" spans="1:13" s="25" customFormat="1" ht="72" x14ac:dyDescent="0.25">
      <c r="A120" s="26">
        <f t="shared" si="1"/>
        <v>119</v>
      </c>
      <c r="B120" s="3" t="s">
        <v>494</v>
      </c>
      <c r="C120" s="11" t="s">
        <v>532</v>
      </c>
      <c r="D120" s="3" t="s">
        <v>503</v>
      </c>
      <c r="E120" s="11">
        <v>5101750087</v>
      </c>
      <c r="F120" s="11" t="s">
        <v>504</v>
      </c>
      <c r="G120" s="4">
        <v>1</v>
      </c>
      <c r="H120" s="14">
        <v>41784487.609999999</v>
      </c>
      <c r="I120" s="14">
        <v>36942982.149999999</v>
      </c>
      <c r="J120" s="3" t="s">
        <v>308</v>
      </c>
      <c r="K120" s="3" t="s">
        <v>309</v>
      </c>
      <c r="L120" s="7">
        <v>2144682</v>
      </c>
      <c r="M120" s="7">
        <v>2144682</v>
      </c>
    </row>
    <row r="121" spans="1:13" s="25" customFormat="1" ht="72" x14ac:dyDescent="0.25">
      <c r="A121" s="26">
        <f t="shared" si="1"/>
        <v>120</v>
      </c>
      <c r="B121" s="3" t="s">
        <v>494</v>
      </c>
      <c r="C121" s="11" t="s">
        <v>533</v>
      </c>
      <c r="D121" s="3" t="s">
        <v>503</v>
      </c>
      <c r="E121" s="11">
        <v>5101750094</v>
      </c>
      <c r="F121" s="11" t="s">
        <v>504</v>
      </c>
      <c r="G121" s="4">
        <v>1</v>
      </c>
      <c r="H121" s="14">
        <v>88322691.109999999</v>
      </c>
      <c r="I121" s="14">
        <v>61933366.390000001</v>
      </c>
      <c r="J121" s="3" t="s">
        <v>308</v>
      </c>
      <c r="K121" s="3" t="s">
        <v>309</v>
      </c>
      <c r="L121" s="7">
        <v>3936078</v>
      </c>
      <c r="M121" s="7">
        <v>3936078</v>
      </c>
    </row>
    <row r="122" spans="1:13" s="25" customFormat="1" ht="72" x14ac:dyDescent="0.25">
      <c r="A122" s="26">
        <f t="shared" si="1"/>
        <v>121</v>
      </c>
      <c r="B122" s="3" t="s">
        <v>494</v>
      </c>
      <c r="C122" s="11" t="s">
        <v>534</v>
      </c>
      <c r="D122" s="3" t="s">
        <v>503</v>
      </c>
      <c r="E122" s="11">
        <v>5101750136</v>
      </c>
      <c r="F122" s="11" t="s">
        <v>504</v>
      </c>
      <c r="G122" s="4">
        <v>1</v>
      </c>
      <c r="H122" s="14">
        <v>50860022.579999998</v>
      </c>
      <c r="I122" s="14">
        <v>35937298.840000004</v>
      </c>
      <c r="J122" s="3" t="s">
        <v>308</v>
      </c>
      <c r="K122" s="3" t="s">
        <v>309</v>
      </c>
      <c r="L122" s="7">
        <v>2265408</v>
      </c>
      <c r="M122" s="7">
        <v>2265408</v>
      </c>
    </row>
    <row r="123" spans="1:13" s="25" customFormat="1" ht="72" x14ac:dyDescent="0.25">
      <c r="A123" s="26">
        <f t="shared" si="1"/>
        <v>122</v>
      </c>
      <c r="B123" s="3" t="s">
        <v>494</v>
      </c>
      <c r="C123" s="11" t="s">
        <v>535</v>
      </c>
      <c r="D123" s="3" t="s">
        <v>503</v>
      </c>
      <c r="E123" s="11">
        <v>5101750143</v>
      </c>
      <c r="F123" s="11" t="s">
        <v>504</v>
      </c>
      <c r="G123" s="4">
        <v>1</v>
      </c>
      <c r="H123" s="14">
        <v>132919434.63</v>
      </c>
      <c r="I123" s="14">
        <v>96630593.219999999</v>
      </c>
      <c r="J123" s="3" t="s">
        <v>308</v>
      </c>
      <c r="K123" s="3" t="s">
        <v>309</v>
      </c>
      <c r="L123" s="7">
        <v>5361021</v>
      </c>
      <c r="M123" s="7">
        <v>5361021</v>
      </c>
    </row>
    <row r="124" spans="1:13" s="25" customFormat="1" ht="72" x14ac:dyDescent="0.25">
      <c r="A124" s="26">
        <f t="shared" si="1"/>
        <v>123</v>
      </c>
      <c r="B124" s="3" t="s">
        <v>494</v>
      </c>
      <c r="C124" s="11" t="s">
        <v>536</v>
      </c>
      <c r="D124" s="3" t="s">
        <v>503</v>
      </c>
      <c r="E124" s="11">
        <v>5101750150</v>
      </c>
      <c r="F124" s="11" t="s">
        <v>504</v>
      </c>
      <c r="G124" s="4">
        <v>1</v>
      </c>
      <c r="H124" s="14">
        <v>39981394.890000001</v>
      </c>
      <c r="I124" s="14">
        <v>26691842.190000001</v>
      </c>
      <c r="J124" s="3" t="s">
        <v>308</v>
      </c>
      <c r="K124" s="3" t="s">
        <v>309</v>
      </c>
      <c r="L124" s="7">
        <v>1332945</v>
      </c>
      <c r="M124" s="7">
        <v>1332945</v>
      </c>
    </row>
    <row r="125" spans="1:13" s="25" customFormat="1" ht="72" x14ac:dyDescent="0.25">
      <c r="A125" s="26">
        <f t="shared" si="1"/>
        <v>124</v>
      </c>
      <c r="B125" s="3" t="s">
        <v>494</v>
      </c>
      <c r="C125" s="11" t="s">
        <v>537</v>
      </c>
      <c r="D125" s="3" t="s">
        <v>503</v>
      </c>
      <c r="E125" s="11">
        <v>5101750168</v>
      </c>
      <c r="F125" s="11" t="s">
        <v>504</v>
      </c>
      <c r="G125" s="4">
        <v>1</v>
      </c>
      <c r="H125" s="14">
        <v>77404601.849999994</v>
      </c>
      <c r="I125" s="14">
        <v>52074971.939999998</v>
      </c>
      <c r="J125" s="3" t="s">
        <v>308</v>
      </c>
      <c r="K125" s="3" t="s">
        <v>309</v>
      </c>
      <c r="L125" s="7">
        <v>3500752</v>
      </c>
      <c r="M125" s="7">
        <v>3500752</v>
      </c>
    </row>
    <row r="126" spans="1:13" s="25" customFormat="1" ht="72" x14ac:dyDescent="0.25">
      <c r="A126" s="26">
        <f t="shared" si="1"/>
        <v>125</v>
      </c>
      <c r="B126" s="3" t="s">
        <v>494</v>
      </c>
      <c r="C126" s="11" t="s">
        <v>537</v>
      </c>
      <c r="D126" s="3" t="s">
        <v>503</v>
      </c>
      <c r="E126" s="11">
        <v>5101750175</v>
      </c>
      <c r="F126" s="11" t="s">
        <v>504</v>
      </c>
      <c r="G126" s="4">
        <v>1</v>
      </c>
      <c r="H126" s="14">
        <v>43962330.780000001</v>
      </c>
      <c r="I126" s="14">
        <v>28240640.59</v>
      </c>
      <c r="J126" s="3" t="s">
        <v>308</v>
      </c>
      <c r="K126" s="3" t="s">
        <v>309</v>
      </c>
      <c r="L126" s="7">
        <v>1724877</v>
      </c>
      <c r="M126" s="7">
        <v>1724877</v>
      </c>
    </row>
    <row r="127" spans="1:13" s="25" customFormat="1" ht="72" x14ac:dyDescent="0.25">
      <c r="A127" s="26">
        <f t="shared" si="1"/>
        <v>126</v>
      </c>
      <c r="B127" s="3" t="s">
        <v>494</v>
      </c>
      <c r="C127" s="11" t="s">
        <v>538</v>
      </c>
      <c r="D127" s="3" t="s">
        <v>503</v>
      </c>
      <c r="E127" s="11">
        <v>5101750182</v>
      </c>
      <c r="F127" s="11" t="s">
        <v>504</v>
      </c>
      <c r="G127" s="4">
        <v>1</v>
      </c>
      <c r="H127" s="14">
        <v>82867495.900000006</v>
      </c>
      <c r="I127" s="14">
        <v>62883593.649999999</v>
      </c>
      <c r="J127" s="3" t="s">
        <v>308</v>
      </c>
      <c r="K127" s="3" t="s">
        <v>309</v>
      </c>
      <c r="L127" s="7">
        <v>3764565</v>
      </c>
      <c r="M127" s="7">
        <v>3764565</v>
      </c>
    </row>
    <row r="128" spans="1:13" s="25" customFormat="1" ht="72" x14ac:dyDescent="0.25">
      <c r="A128" s="26">
        <f t="shared" si="1"/>
        <v>127</v>
      </c>
      <c r="B128" s="3" t="s">
        <v>494</v>
      </c>
      <c r="C128" s="11" t="s">
        <v>539</v>
      </c>
      <c r="D128" s="3" t="s">
        <v>503</v>
      </c>
      <c r="E128" s="11">
        <v>5101750200</v>
      </c>
      <c r="F128" s="11" t="s">
        <v>504</v>
      </c>
      <c r="G128" s="4">
        <v>1</v>
      </c>
      <c r="H128" s="14">
        <v>67350595.959999993</v>
      </c>
      <c r="I128" s="14">
        <v>50380239.43</v>
      </c>
      <c r="J128" s="3" t="s">
        <v>308</v>
      </c>
      <c r="K128" s="3" t="s">
        <v>309</v>
      </c>
      <c r="L128" s="7">
        <v>3973014</v>
      </c>
      <c r="M128" s="7">
        <v>3973014</v>
      </c>
    </row>
    <row r="129" spans="1:13" s="25" customFormat="1" ht="72" x14ac:dyDescent="0.25">
      <c r="A129" s="26">
        <f t="shared" si="1"/>
        <v>128</v>
      </c>
      <c r="B129" s="3" t="s">
        <v>494</v>
      </c>
      <c r="C129" s="11" t="s">
        <v>540</v>
      </c>
      <c r="D129" s="3" t="s">
        <v>503</v>
      </c>
      <c r="E129" s="11">
        <v>5101700826</v>
      </c>
      <c r="F129" s="11" t="s">
        <v>504</v>
      </c>
      <c r="G129" s="4">
        <v>1</v>
      </c>
      <c r="H129" s="14">
        <v>150051583.50999999</v>
      </c>
      <c r="I129" s="14">
        <v>117737841.33</v>
      </c>
      <c r="J129" s="3" t="s">
        <v>237</v>
      </c>
      <c r="K129" s="3" t="s">
        <v>240</v>
      </c>
      <c r="L129" s="7">
        <v>433990</v>
      </c>
      <c r="M129" s="7">
        <v>0</v>
      </c>
    </row>
    <row r="130" spans="1:13" s="25" customFormat="1" ht="72" x14ac:dyDescent="0.25">
      <c r="A130" s="26">
        <f t="shared" si="1"/>
        <v>129</v>
      </c>
      <c r="B130" s="3" t="s">
        <v>494</v>
      </c>
      <c r="C130" s="11" t="s">
        <v>541</v>
      </c>
      <c r="D130" s="3" t="s">
        <v>503</v>
      </c>
      <c r="E130" s="11">
        <v>5101740064</v>
      </c>
      <c r="F130" s="11" t="s">
        <v>504</v>
      </c>
      <c r="G130" s="4">
        <v>1</v>
      </c>
      <c r="H130" s="14">
        <v>88488113.400000006</v>
      </c>
      <c r="I130" s="14">
        <v>53271955.5</v>
      </c>
      <c r="J130" s="3" t="s">
        <v>237</v>
      </c>
      <c r="K130" s="3" t="s">
        <v>240</v>
      </c>
      <c r="L130" s="7">
        <v>0</v>
      </c>
      <c r="M130" s="7">
        <v>0</v>
      </c>
    </row>
    <row r="131" spans="1:13" s="25" customFormat="1" ht="72" x14ac:dyDescent="0.25">
      <c r="A131" s="26">
        <f t="shared" ref="A131:A194" si="3">1+A130</f>
        <v>130</v>
      </c>
      <c r="B131" s="3" t="s">
        <v>494</v>
      </c>
      <c r="C131" s="11" t="s">
        <v>542</v>
      </c>
      <c r="D131" s="3" t="s">
        <v>503</v>
      </c>
      <c r="E131" s="11">
        <v>5101700833</v>
      </c>
      <c r="F131" s="11" t="s">
        <v>504</v>
      </c>
      <c r="G131" s="4">
        <v>1</v>
      </c>
      <c r="H131" s="14">
        <v>134126398.16</v>
      </c>
      <c r="I131" s="14">
        <v>118632713.79000001</v>
      </c>
      <c r="J131" s="3" t="s">
        <v>237</v>
      </c>
      <c r="K131" s="3" t="s">
        <v>240</v>
      </c>
      <c r="L131" s="7">
        <v>0</v>
      </c>
      <c r="M131" s="7">
        <v>0</v>
      </c>
    </row>
    <row r="132" spans="1:13" s="25" customFormat="1" ht="72" x14ac:dyDescent="0.25">
      <c r="A132" s="26">
        <f t="shared" si="3"/>
        <v>131</v>
      </c>
      <c r="B132" s="3" t="s">
        <v>494</v>
      </c>
      <c r="C132" s="11" t="s">
        <v>543</v>
      </c>
      <c r="D132" s="3" t="s">
        <v>503</v>
      </c>
      <c r="E132" s="11">
        <v>5101700801</v>
      </c>
      <c r="F132" s="11" t="s">
        <v>504</v>
      </c>
      <c r="G132" s="4">
        <v>1</v>
      </c>
      <c r="H132" s="14">
        <v>108730124.06</v>
      </c>
      <c r="I132" s="14">
        <v>86826631.049999997</v>
      </c>
      <c r="J132" s="3" t="s">
        <v>237</v>
      </c>
      <c r="K132" s="3" t="s">
        <v>240</v>
      </c>
      <c r="L132" s="7">
        <v>37336</v>
      </c>
      <c r="M132" s="7">
        <v>0</v>
      </c>
    </row>
    <row r="133" spans="1:13" s="25" customFormat="1" ht="72" x14ac:dyDescent="0.25">
      <c r="A133" s="26">
        <f t="shared" si="3"/>
        <v>132</v>
      </c>
      <c r="B133" s="3" t="s">
        <v>494</v>
      </c>
      <c r="C133" s="11" t="s">
        <v>544</v>
      </c>
      <c r="D133" s="3" t="s">
        <v>503</v>
      </c>
      <c r="E133" s="11">
        <v>5101740145</v>
      </c>
      <c r="F133" s="11" t="s">
        <v>504</v>
      </c>
      <c r="G133" s="4">
        <v>1</v>
      </c>
      <c r="H133" s="14">
        <v>96716213.5</v>
      </c>
      <c r="I133" s="14">
        <v>60209318.509999998</v>
      </c>
      <c r="J133" s="3" t="s">
        <v>237</v>
      </c>
      <c r="K133" s="3" t="s">
        <v>240</v>
      </c>
      <c r="L133" s="7">
        <v>2397317.5</v>
      </c>
      <c r="M133" s="7">
        <v>0</v>
      </c>
    </row>
    <row r="134" spans="1:13" s="25" customFormat="1" ht="72" x14ac:dyDescent="0.25">
      <c r="A134" s="26">
        <f t="shared" si="3"/>
        <v>133</v>
      </c>
      <c r="B134" s="3" t="s">
        <v>494</v>
      </c>
      <c r="C134" s="11" t="s">
        <v>545</v>
      </c>
      <c r="D134" s="3" t="s">
        <v>503</v>
      </c>
      <c r="E134" s="11">
        <v>5101700858</v>
      </c>
      <c r="F134" s="11" t="s">
        <v>504</v>
      </c>
      <c r="G134" s="4">
        <v>1</v>
      </c>
      <c r="H134" s="14">
        <v>176210652.78999999</v>
      </c>
      <c r="I134" s="14">
        <v>146124407.53999999</v>
      </c>
      <c r="J134" s="3" t="s">
        <v>237</v>
      </c>
      <c r="K134" s="3" t="s">
        <v>240</v>
      </c>
      <c r="L134" s="7">
        <v>226576</v>
      </c>
      <c r="M134" s="7">
        <v>0</v>
      </c>
    </row>
    <row r="135" spans="1:13" s="25" customFormat="1" ht="72" x14ac:dyDescent="0.25">
      <c r="A135" s="26">
        <f t="shared" si="3"/>
        <v>134</v>
      </c>
      <c r="B135" s="3" t="s">
        <v>494</v>
      </c>
      <c r="C135" s="11" t="s">
        <v>546</v>
      </c>
      <c r="D135" s="3" t="s">
        <v>503</v>
      </c>
      <c r="E135" s="11">
        <v>5101700791</v>
      </c>
      <c r="F135" s="11" t="s">
        <v>504</v>
      </c>
      <c r="G135" s="4">
        <v>1</v>
      </c>
      <c r="H135" s="14">
        <v>92198651.359999999</v>
      </c>
      <c r="I135" s="14">
        <v>99339825.189999998</v>
      </c>
      <c r="J135" s="3" t="s">
        <v>237</v>
      </c>
      <c r="K135" s="3" t="s">
        <v>341</v>
      </c>
      <c r="L135" s="7">
        <v>134370</v>
      </c>
      <c r="M135" s="7">
        <v>0</v>
      </c>
    </row>
    <row r="136" spans="1:13" s="25" customFormat="1" ht="72" x14ac:dyDescent="0.25">
      <c r="A136" s="26">
        <f t="shared" si="3"/>
        <v>135</v>
      </c>
      <c r="B136" s="3" t="s">
        <v>494</v>
      </c>
      <c r="C136" s="11" t="s">
        <v>547</v>
      </c>
      <c r="D136" s="3" t="s">
        <v>503</v>
      </c>
      <c r="E136" s="11">
        <v>5101700791</v>
      </c>
      <c r="F136" s="11" t="s">
        <v>504</v>
      </c>
      <c r="G136" s="4">
        <v>1</v>
      </c>
      <c r="H136" s="14">
        <v>207606408.09</v>
      </c>
      <c r="I136" s="14">
        <v>144762865.69</v>
      </c>
      <c r="J136" s="3" t="s">
        <v>237</v>
      </c>
      <c r="K136" s="3" t="s">
        <v>240</v>
      </c>
      <c r="L136" s="7">
        <v>0</v>
      </c>
      <c r="M136" s="7">
        <v>0</v>
      </c>
    </row>
    <row r="137" spans="1:13" s="25" customFormat="1" ht="72" x14ac:dyDescent="0.25">
      <c r="A137" s="26">
        <f t="shared" si="3"/>
        <v>136</v>
      </c>
      <c r="B137" s="3" t="s">
        <v>494</v>
      </c>
      <c r="C137" s="11" t="s">
        <v>548</v>
      </c>
      <c r="D137" s="3" t="s">
        <v>503</v>
      </c>
      <c r="E137" s="11">
        <v>5101740096</v>
      </c>
      <c r="F137" s="11" t="s">
        <v>504</v>
      </c>
      <c r="G137" s="4">
        <v>1</v>
      </c>
      <c r="H137" s="14">
        <v>115996337.56</v>
      </c>
      <c r="I137" s="14">
        <v>90716144</v>
      </c>
      <c r="J137" s="3" t="s">
        <v>237</v>
      </c>
      <c r="K137" s="3" t="s">
        <v>240</v>
      </c>
      <c r="L137" s="7">
        <v>112200</v>
      </c>
      <c r="M137" s="7">
        <v>0</v>
      </c>
    </row>
    <row r="138" spans="1:13" s="25" customFormat="1" ht="72" x14ac:dyDescent="0.25">
      <c r="A138" s="26">
        <f t="shared" si="3"/>
        <v>137</v>
      </c>
      <c r="B138" s="3" t="s">
        <v>494</v>
      </c>
      <c r="C138" s="11" t="s">
        <v>549</v>
      </c>
      <c r="D138" s="3" t="s">
        <v>503</v>
      </c>
      <c r="E138" s="11">
        <v>5101700872</v>
      </c>
      <c r="F138" s="11" t="s">
        <v>504</v>
      </c>
      <c r="G138" s="4">
        <v>1</v>
      </c>
      <c r="H138" s="14">
        <v>75218976.920000002</v>
      </c>
      <c r="I138" s="14">
        <v>59011115.640000001</v>
      </c>
      <c r="J138" s="5" t="s">
        <v>305</v>
      </c>
      <c r="K138" s="3" t="s">
        <v>407</v>
      </c>
      <c r="L138" s="7">
        <v>958525.22</v>
      </c>
      <c r="M138" s="7">
        <v>936025.22</v>
      </c>
    </row>
    <row r="139" spans="1:13" s="25" customFormat="1" ht="72" x14ac:dyDescent="0.25">
      <c r="A139" s="26">
        <f t="shared" si="3"/>
        <v>138</v>
      </c>
      <c r="B139" s="3" t="s">
        <v>494</v>
      </c>
      <c r="C139" s="11" t="s">
        <v>550</v>
      </c>
      <c r="D139" s="3" t="s">
        <v>503</v>
      </c>
      <c r="E139" s="11">
        <v>5101740191</v>
      </c>
      <c r="F139" s="11" t="s">
        <v>504</v>
      </c>
      <c r="G139" s="4">
        <v>1</v>
      </c>
      <c r="H139" s="14">
        <v>47439595.060000002</v>
      </c>
      <c r="I139" s="14">
        <v>6695100</v>
      </c>
      <c r="J139" s="5" t="s">
        <v>356</v>
      </c>
      <c r="K139" s="3" t="s">
        <v>20</v>
      </c>
      <c r="L139" s="7">
        <v>360042.23</v>
      </c>
      <c r="M139" s="7">
        <v>0</v>
      </c>
    </row>
    <row r="140" spans="1:13" s="25" customFormat="1" ht="72" x14ac:dyDescent="0.25">
      <c r="A140" s="26">
        <f t="shared" si="3"/>
        <v>139</v>
      </c>
      <c r="B140" s="3" t="s">
        <v>494</v>
      </c>
      <c r="C140" s="11" t="s">
        <v>551</v>
      </c>
      <c r="D140" s="3" t="s">
        <v>503</v>
      </c>
      <c r="E140" s="11">
        <v>5101200855</v>
      </c>
      <c r="F140" s="11" t="s">
        <v>504</v>
      </c>
      <c r="G140" s="4">
        <v>1</v>
      </c>
      <c r="H140" s="14">
        <v>67506151.700000003</v>
      </c>
      <c r="I140" s="14">
        <v>21954731</v>
      </c>
      <c r="J140" s="5" t="s">
        <v>361</v>
      </c>
      <c r="K140" s="3" t="s">
        <v>47</v>
      </c>
      <c r="L140" s="7">
        <v>0</v>
      </c>
      <c r="M140" s="7">
        <v>0</v>
      </c>
    </row>
    <row r="141" spans="1:13" s="25" customFormat="1" ht="72" x14ac:dyDescent="0.25">
      <c r="A141" s="26">
        <f t="shared" si="3"/>
        <v>140</v>
      </c>
      <c r="B141" s="3" t="s">
        <v>494</v>
      </c>
      <c r="C141" s="11" t="s">
        <v>552</v>
      </c>
      <c r="D141" s="3" t="s">
        <v>498</v>
      </c>
      <c r="E141" s="11">
        <v>5101360376</v>
      </c>
      <c r="F141" s="11" t="s">
        <v>126</v>
      </c>
      <c r="G141" s="4">
        <v>1</v>
      </c>
      <c r="H141" s="14">
        <v>0</v>
      </c>
      <c r="I141" s="14">
        <v>0</v>
      </c>
      <c r="J141" s="5" t="s">
        <v>127</v>
      </c>
      <c r="K141" s="3" t="s">
        <v>553</v>
      </c>
      <c r="L141" s="7">
        <v>267141312</v>
      </c>
      <c r="M141" s="7">
        <v>267141312</v>
      </c>
    </row>
    <row r="142" spans="1:13" s="25" customFormat="1" ht="72" x14ac:dyDescent="0.25">
      <c r="A142" s="26">
        <f t="shared" si="3"/>
        <v>141</v>
      </c>
      <c r="B142" s="3" t="s">
        <v>494</v>
      </c>
      <c r="C142" s="11" t="s">
        <v>554</v>
      </c>
      <c r="D142" s="3" t="s">
        <v>555</v>
      </c>
      <c r="E142" s="11">
        <v>5101200365</v>
      </c>
      <c r="F142" s="11" t="s">
        <v>521</v>
      </c>
      <c r="G142" s="4">
        <v>1</v>
      </c>
      <c r="H142" s="14">
        <v>5769712.3300000001</v>
      </c>
      <c r="I142" s="14">
        <v>-564552</v>
      </c>
      <c r="J142" s="5" t="s">
        <v>427</v>
      </c>
      <c r="K142" s="3" t="s">
        <v>556</v>
      </c>
      <c r="L142" s="7">
        <v>83175502.159999996</v>
      </c>
      <c r="M142" s="7">
        <v>83175502.159999996</v>
      </c>
    </row>
    <row r="143" spans="1:13" s="25" customFormat="1" ht="72" x14ac:dyDescent="0.25">
      <c r="A143" s="26">
        <f t="shared" si="3"/>
        <v>142</v>
      </c>
      <c r="B143" s="3" t="s">
        <v>494</v>
      </c>
      <c r="C143" s="11" t="s">
        <v>557</v>
      </c>
      <c r="D143" s="3" t="s">
        <v>498</v>
      </c>
      <c r="E143" s="11">
        <v>5101200527</v>
      </c>
      <c r="F143" s="11" t="s">
        <v>521</v>
      </c>
      <c r="G143" s="4">
        <v>1</v>
      </c>
      <c r="H143" s="14">
        <v>2653621.8199999998</v>
      </c>
      <c r="I143" s="14">
        <v>947766.86</v>
      </c>
      <c r="J143" s="5" t="s">
        <v>323</v>
      </c>
      <c r="K143" s="3" t="s">
        <v>324</v>
      </c>
      <c r="L143" s="7">
        <v>40945327.700000003</v>
      </c>
      <c r="M143" s="7">
        <v>40945327.700000003</v>
      </c>
    </row>
    <row r="144" spans="1:13" s="25" customFormat="1" ht="48" x14ac:dyDescent="0.25">
      <c r="A144" s="26">
        <f t="shared" si="3"/>
        <v>143</v>
      </c>
      <c r="B144" s="3" t="s">
        <v>558</v>
      </c>
      <c r="C144" s="3" t="s">
        <v>559</v>
      </c>
      <c r="D144" s="3" t="s">
        <v>560</v>
      </c>
      <c r="E144" s="3">
        <v>5110002673</v>
      </c>
      <c r="F144" s="3" t="s">
        <v>300</v>
      </c>
      <c r="G144" s="4">
        <v>1</v>
      </c>
      <c r="H144" s="39">
        <v>28736848.960000001</v>
      </c>
      <c r="I144" s="39">
        <v>29628961.43</v>
      </c>
      <c r="J144" s="5" t="s">
        <v>561</v>
      </c>
      <c r="K144" s="3" t="s">
        <v>562</v>
      </c>
      <c r="L144" s="39" t="s">
        <v>45</v>
      </c>
      <c r="M144" s="10" t="s">
        <v>45</v>
      </c>
    </row>
    <row r="145" spans="1:13" s="25" customFormat="1" ht="36" x14ac:dyDescent="0.25">
      <c r="A145" s="26">
        <f t="shared" si="3"/>
        <v>144</v>
      </c>
      <c r="B145" s="3" t="s">
        <v>558</v>
      </c>
      <c r="C145" s="3" t="s">
        <v>563</v>
      </c>
      <c r="D145" s="3" t="s">
        <v>560</v>
      </c>
      <c r="E145" s="3">
        <v>5110002708</v>
      </c>
      <c r="F145" s="3" t="s">
        <v>300</v>
      </c>
      <c r="G145" s="4">
        <v>1</v>
      </c>
      <c r="H145" s="39">
        <v>62409032.700000003</v>
      </c>
      <c r="I145" s="39">
        <v>54140788.020000003</v>
      </c>
      <c r="J145" s="5" t="s">
        <v>361</v>
      </c>
      <c r="K145" s="3" t="s">
        <v>47</v>
      </c>
      <c r="L145" s="10" t="s">
        <v>45</v>
      </c>
      <c r="M145" s="10" t="s">
        <v>45</v>
      </c>
    </row>
    <row r="146" spans="1:13" s="25" customFormat="1" ht="48" x14ac:dyDescent="0.25">
      <c r="A146" s="26">
        <f t="shared" si="3"/>
        <v>145</v>
      </c>
      <c r="B146" s="3" t="s">
        <v>558</v>
      </c>
      <c r="C146" s="11" t="s">
        <v>564</v>
      </c>
      <c r="D146" s="3" t="s">
        <v>560</v>
      </c>
      <c r="E146" s="11">
        <v>5110003821</v>
      </c>
      <c r="F146" s="11" t="s">
        <v>368</v>
      </c>
      <c r="G146" s="4">
        <v>1</v>
      </c>
      <c r="H146" s="19">
        <v>129744735.93000001</v>
      </c>
      <c r="I146" s="19">
        <v>95951210.849999994</v>
      </c>
      <c r="J146" s="5" t="s">
        <v>427</v>
      </c>
      <c r="K146" s="3" t="s">
        <v>428</v>
      </c>
      <c r="L146" s="19">
        <v>20968652.190000001</v>
      </c>
      <c r="M146" s="19">
        <v>109254662.08</v>
      </c>
    </row>
    <row r="147" spans="1:13" s="25" customFormat="1" ht="48" x14ac:dyDescent="0.25">
      <c r="A147" s="26">
        <f t="shared" si="3"/>
        <v>146</v>
      </c>
      <c r="B147" s="3" t="s">
        <v>558</v>
      </c>
      <c r="C147" s="3" t="s">
        <v>565</v>
      </c>
      <c r="D147" s="3" t="s">
        <v>560</v>
      </c>
      <c r="E147" s="3">
        <v>5110120250</v>
      </c>
      <c r="F147" s="3" t="s">
        <v>300</v>
      </c>
      <c r="G147" s="4">
        <v>1</v>
      </c>
      <c r="H147" s="39">
        <v>95990786.810000002</v>
      </c>
      <c r="I147" s="39">
        <v>174156411.71000001</v>
      </c>
      <c r="J147" s="3" t="s">
        <v>237</v>
      </c>
      <c r="K147" s="3" t="s">
        <v>341</v>
      </c>
      <c r="L147" s="39" t="s">
        <v>566</v>
      </c>
      <c r="M147" s="39">
        <v>8341598.5599999996</v>
      </c>
    </row>
    <row r="148" spans="1:13" s="25" customFormat="1" ht="36" x14ac:dyDescent="0.25">
      <c r="A148" s="26">
        <f t="shared" si="3"/>
        <v>147</v>
      </c>
      <c r="B148" s="3" t="s">
        <v>558</v>
      </c>
      <c r="C148" s="3" t="s">
        <v>567</v>
      </c>
      <c r="D148" s="3" t="s">
        <v>560</v>
      </c>
      <c r="E148" s="3">
        <v>5110120268</v>
      </c>
      <c r="F148" s="3" t="s">
        <v>300</v>
      </c>
      <c r="G148" s="4">
        <v>1</v>
      </c>
      <c r="H148" s="39">
        <v>96703146.989999995</v>
      </c>
      <c r="I148" s="39">
        <v>145446690.31999999</v>
      </c>
      <c r="J148" s="3" t="s">
        <v>237</v>
      </c>
      <c r="K148" s="3" t="s">
        <v>341</v>
      </c>
      <c r="L148" s="39">
        <v>6146976.6900000004</v>
      </c>
      <c r="M148" s="39">
        <v>6361229.8700000001</v>
      </c>
    </row>
    <row r="149" spans="1:13" s="25" customFormat="1" ht="36" x14ac:dyDescent="0.25">
      <c r="A149" s="26">
        <f t="shared" si="3"/>
        <v>148</v>
      </c>
      <c r="B149" s="3" t="s">
        <v>558</v>
      </c>
      <c r="C149" s="3" t="s">
        <v>568</v>
      </c>
      <c r="D149" s="3" t="s">
        <v>560</v>
      </c>
      <c r="E149" s="3">
        <v>5110120282</v>
      </c>
      <c r="F149" s="3" t="s">
        <v>300</v>
      </c>
      <c r="G149" s="4">
        <v>1</v>
      </c>
      <c r="H149" s="39">
        <v>126841105.15000001</v>
      </c>
      <c r="I149" s="39">
        <v>162464061.37</v>
      </c>
      <c r="J149" s="3" t="s">
        <v>237</v>
      </c>
      <c r="K149" s="3" t="s">
        <v>240</v>
      </c>
      <c r="L149" s="39">
        <v>7191476.8700000001</v>
      </c>
      <c r="M149" s="39">
        <v>7397265.9800000004</v>
      </c>
    </row>
    <row r="150" spans="1:13" s="25" customFormat="1" ht="72" x14ac:dyDescent="0.25">
      <c r="A150" s="26">
        <f t="shared" si="3"/>
        <v>149</v>
      </c>
      <c r="B150" s="3" t="s">
        <v>558</v>
      </c>
      <c r="C150" s="3" t="s">
        <v>569</v>
      </c>
      <c r="D150" s="3" t="s">
        <v>560</v>
      </c>
      <c r="E150" s="3">
        <v>5110120290</v>
      </c>
      <c r="F150" s="3" t="s">
        <v>300</v>
      </c>
      <c r="G150" s="4">
        <v>1</v>
      </c>
      <c r="H150" s="39">
        <v>120461938.88</v>
      </c>
      <c r="I150" s="39">
        <v>247098447.91</v>
      </c>
      <c r="J150" s="3" t="s">
        <v>237</v>
      </c>
      <c r="K150" s="3" t="s">
        <v>240</v>
      </c>
      <c r="L150" s="39">
        <v>13868857.76</v>
      </c>
      <c r="M150" s="39">
        <v>13791601.560000001</v>
      </c>
    </row>
    <row r="151" spans="1:13" s="25" customFormat="1" ht="36" x14ac:dyDescent="0.25">
      <c r="A151" s="26">
        <f t="shared" si="3"/>
        <v>150</v>
      </c>
      <c r="B151" s="3" t="s">
        <v>558</v>
      </c>
      <c r="C151" s="3" t="s">
        <v>570</v>
      </c>
      <c r="D151" s="3" t="s">
        <v>560</v>
      </c>
      <c r="E151" s="3">
        <v>5110120324</v>
      </c>
      <c r="F151" s="3" t="s">
        <v>300</v>
      </c>
      <c r="G151" s="4">
        <v>1</v>
      </c>
      <c r="H151" s="39">
        <v>42117904.390000001</v>
      </c>
      <c r="I151" s="39">
        <v>178484786.08000001</v>
      </c>
      <c r="J151" s="3" t="s">
        <v>237</v>
      </c>
      <c r="K151" s="3" t="s">
        <v>240</v>
      </c>
      <c r="L151" s="39">
        <v>4360517.5</v>
      </c>
      <c r="M151" s="39">
        <v>4492640.97</v>
      </c>
    </row>
    <row r="152" spans="1:13" s="25" customFormat="1" ht="36" x14ac:dyDescent="0.25">
      <c r="A152" s="26">
        <f t="shared" si="3"/>
        <v>151</v>
      </c>
      <c r="B152" s="3" t="s">
        <v>558</v>
      </c>
      <c r="C152" s="3" t="s">
        <v>571</v>
      </c>
      <c r="D152" s="3" t="s">
        <v>560</v>
      </c>
      <c r="E152" s="3">
        <v>5110120331</v>
      </c>
      <c r="F152" s="3" t="s">
        <v>300</v>
      </c>
      <c r="G152" s="4">
        <v>1</v>
      </c>
      <c r="H152" s="39">
        <v>63729813.859999999</v>
      </c>
      <c r="I152" s="39">
        <v>169937438.99000001</v>
      </c>
      <c r="J152" s="3" t="s">
        <v>237</v>
      </c>
      <c r="K152" s="3" t="s">
        <v>240</v>
      </c>
      <c r="L152" s="39" t="s">
        <v>572</v>
      </c>
      <c r="M152" s="39">
        <v>1872747.91</v>
      </c>
    </row>
    <row r="153" spans="1:13" s="25" customFormat="1" ht="72" x14ac:dyDescent="0.25">
      <c r="A153" s="26">
        <f t="shared" si="3"/>
        <v>152</v>
      </c>
      <c r="B153" s="3" t="s">
        <v>558</v>
      </c>
      <c r="C153" s="3" t="s">
        <v>573</v>
      </c>
      <c r="D153" s="3" t="s">
        <v>560</v>
      </c>
      <c r="E153" s="3">
        <v>5110120349</v>
      </c>
      <c r="F153" s="3" t="s">
        <v>300</v>
      </c>
      <c r="G153" s="4">
        <v>1</v>
      </c>
      <c r="H153" s="39">
        <v>86770204.75</v>
      </c>
      <c r="I153" s="39">
        <v>159784917.11000001</v>
      </c>
      <c r="J153" s="3" t="s">
        <v>237</v>
      </c>
      <c r="K153" s="3" t="s">
        <v>341</v>
      </c>
      <c r="L153" s="39">
        <v>6229474.5199999996</v>
      </c>
      <c r="M153" s="39">
        <v>6348606.3099999996</v>
      </c>
    </row>
    <row r="154" spans="1:13" s="25" customFormat="1" ht="48" x14ac:dyDescent="0.25">
      <c r="A154" s="26">
        <f t="shared" si="3"/>
        <v>153</v>
      </c>
      <c r="B154" s="3" t="s">
        <v>558</v>
      </c>
      <c r="C154" s="3" t="s">
        <v>574</v>
      </c>
      <c r="D154" s="3" t="s">
        <v>560</v>
      </c>
      <c r="E154" s="3">
        <v>5110120388</v>
      </c>
      <c r="F154" s="3" t="s">
        <v>300</v>
      </c>
      <c r="G154" s="4">
        <v>1</v>
      </c>
      <c r="H154" s="39">
        <v>79531292.680000007</v>
      </c>
      <c r="I154" s="39">
        <v>183957506.38999999</v>
      </c>
      <c r="J154" s="3" t="s">
        <v>237</v>
      </c>
      <c r="K154" s="3" t="s">
        <v>240</v>
      </c>
      <c r="L154" s="39">
        <v>10000094.25</v>
      </c>
      <c r="M154" s="39">
        <v>9824507.8200000003</v>
      </c>
    </row>
    <row r="155" spans="1:13" s="25" customFormat="1" ht="36" x14ac:dyDescent="0.25">
      <c r="A155" s="26">
        <f t="shared" si="3"/>
        <v>154</v>
      </c>
      <c r="B155" s="3" t="s">
        <v>558</v>
      </c>
      <c r="C155" s="3" t="s">
        <v>575</v>
      </c>
      <c r="D155" s="3" t="s">
        <v>560</v>
      </c>
      <c r="E155" s="3">
        <v>5110120395</v>
      </c>
      <c r="F155" s="3" t="s">
        <v>300</v>
      </c>
      <c r="G155" s="4">
        <v>1</v>
      </c>
      <c r="H155" s="39">
        <v>71256374.409999996</v>
      </c>
      <c r="I155" s="39">
        <v>121271990.59999999</v>
      </c>
      <c r="J155" s="3" t="s">
        <v>237</v>
      </c>
      <c r="K155" s="3" t="s">
        <v>240</v>
      </c>
      <c r="L155" s="39" t="s">
        <v>576</v>
      </c>
      <c r="M155" s="39">
        <v>2983196.71</v>
      </c>
    </row>
    <row r="156" spans="1:13" s="25" customFormat="1" ht="48" x14ac:dyDescent="0.25">
      <c r="A156" s="26">
        <f t="shared" si="3"/>
        <v>155</v>
      </c>
      <c r="B156" s="3" t="s">
        <v>558</v>
      </c>
      <c r="C156" s="3" t="s">
        <v>577</v>
      </c>
      <c r="D156" s="3" t="s">
        <v>560</v>
      </c>
      <c r="E156" s="3">
        <v>5110120405</v>
      </c>
      <c r="F156" s="3" t="s">
        <v>300</v>
      </c>
      <c r="G156" s="4">
        <v>1</v>
      </c>
      <c r="H156" s="39">
        <v>29687252.960000001</v>
      </c>
      <c r="I156" s="39">
        <v>43923827.030000001</v>
      </c>
      <c r="J156" s="3" t="s">
        <v>237</v>
      </c>
      <c r="K156" s="3" t="s">
        <v>240</v>
      </c>
      <c r="L156" s="10">
        <v>355130.41</v>
      </c>
      <c r="M156" s="10">
        <v>356887.48</v>
      </c>
    </row>
    <row r="157" spans="1:13" s="25" customFormat="1" ht="48" x14ac:dyDescent="0.25">
      <c r="A157" s="26">
        <f t="shared" si="3"/>
        <v>156</v>
      </c>
      <c r="B157" s="3" t="s">
        <v>558</v>
      </c>
      <c r="C157" s="3" t="s">
        <v>578</v>
      </c>
      <c r="D157" s="3" t="s">
        <v>560</v>
      </c>
      <c r="E157" s="3">
        <v>5110120490</v>
      </c>
      <c r="F157" s="3" t="s">
        <v>300</v>
      </c>
      <c r="G157" s="4">
        <v>1</v>
      </c>
      <c r="H157" s="39">
        <v>59194599.369999997</v>
      </c>
      <c r="I157" s="39">
        <v>123204006.16</v>
      </c>
      <c r="J157" s="5" t="s">
        <v>305</v>
      </c>
      <c r="K157" s="3" t="s">
        <v>407</v>
      </c>
      <c r="L157" s="39">
        <v>745145</v>
      </c>
      <c r="M157" s="39">
        <v>683730</v>
      </c>
    </row>
    <row r="158" spans="1:13" s="25" customFormat="1" ht="36" x14ac:dyDescent="0.25">
      <c r="A158" s="26">
        <f t="shared" si="3"/>
        <v>157</v>
      </c>
      <c r="B158" s="3" t="s">
        <v>558</v>
      </c>
      <c r="C158" s="3" t="s">
        <v>579</v>
      </c>
      <c r="D158" s="3" t="s">
        <v>560</v>
      </c>
      <c r="E158" s="3">
        <v>5110120525</v>
      </c>
      <c r="F158" s="3" t="s">
        <v>300</v>
      </c>
      <c r="G158" s="4">
        <v>1</v>
      </c>
      <c r="H158" s="39">
        <v>283324243.27999997</v>
      </c>
      <c r="I158" s="39">
        <v>262601736.81</v>
      </c>
      <c r="J158" s="5" t="s">
        <v>237</v>
      </c>
      <c r="K158" s="3" t="s">
        <v>341</v>
      </c>
      <c r="L158" s="39">
        <v>7356441.3799999999</v>
      </c>
      <c r="M158" s="39">
        <v>7686156.0700000003</v>
      </c>
    </row>
    <row r="159" spans="1:13" s="25" customFormat="1" ht="36" x14ac:dyDescent="0.25">
      <c r="A159" s="26">
        <f t="shared" si="3"/>
        <v>158</v>
      </c>
      <c r="B159" s="3" t="s">
        <v>558</v>
      </c>
      <c r="C159" s="11" t="s">
        <v>580</v>
      </c>
      <c r="D159" s="3" t="s">
        <v>581</v>
      </c>
      <c r="E159" s="11">
        <v>5110004230</v>
      </c>
      <c r="F159" s="11" t="s">
        <v>295</v>
      </c>
      <c r="G159" s="4">
        <v>1</v>
      </c>
      <c r="H159" s="14">
        <v>76245830.140000001</v>
      </c>
      <c r="I159" s="14">
        <v>59594614.210000001</v>
      </c>
      <c r="J159" s="5" t="s">
        <v>582</v>
      </c>
      <c r="K159" s="3" t="s">
        <v>583</v>
      </c>
      <c r="L159" s="11">
        <v>0</v>
      </c>
      <c r="M159" s="11">
        <v>0</v>
      </c>
    </row>
    <row r="160" spans="1:13" s="25" customFormat="1" ht="36" x14ac:dyDescent="0.25">
      <c r="A160" s="26">
        <f t="shared" si="3"/>
        <v>159</v>
      </c>
      <c r="B160" s="3" t="s">
        <v>558</v>
      </c>
      <c r="C160" s="11" t="s">
        <v>584</v>
      </c>
      <c r="D160" s="3" t="s">
        <v>581</v>
      </c>
      <c r="E160" s="11">
        <v>5110007030</v>
      </c>
      <c r="F160" s="11" t="s">
        <v>295</v>
      </c>
      <c r="G160" s="4">
        <v>1</v>
      </c>
      <c r="H160" s="14">
        <v>4484915.28</v>
      </c>
      <c r="I160" s="14">
        <v>4630518.82</v>
      </c>
      <c r="J160" s="5" t="s">
        <v>25</v>
      </c>
      <c r="K160" s="3" t="s">
        <v>32</v>
      </c>
      <c r="L160" s="11">
        <v>0</v>
      </c>
      <c r="M160" s="11">
        <v>0</v>
      </c>
    </row>
    <row r="161" spans="1:13" s="25" customFormat="1" ht="36" x14ac:dyDescent="0.25">
      <c r="A161" s="26">
        <f t="shared" si="3"/>
        <v>160</v>
      </c>
      <c r="B161" s="3" t="s">
        <v>558</v>
      </c>
      <c r="C161" s="11" t="s">
        <v>585</v>
      </c>
      <c r="D161" s="3" t="s">
        <v>586</v>
      </c>
      <c r="E161" s="11">
        <v>5110002271</v>
      </c>
      <c r="F161" s="11" t="s">
        <v>300</v>
      </c>
      <c r="G161" s="4">
        <v>1</v>
      </c>
      <c r="H161" s="14">
        <v>21246062.260000002</v>
      </c>
      <c r="I161" s="14">
        <v>54804554.579999998</v>
      </c>
      <c r="J161" s="5" t="s">
        <v>587</v>
      </c>
      <c r="K161" s="3" t="s">
        <v>588</v>
      </c>
      <c r="L161" s="14">
        <v>12813520.800000001</v>
      </c>
      <c r="M161" s="14">
        <v>17330000</v>
      </c>
    </row>
    <row r="162" spans="1:13" s="25" customFormat="1" ht="48" x14ac:dyDescent="0.25">
      <c r="A162" s="26">
        <f t="shared" si="3"/>
        <v>161</v>
      </c>
      <c r="B162" s="3" t="s">
        <v>558</v>
      </c>
      <c r="C162" s="11" t="s">
        <v>589</v>
      </c>
      <c r="D162" s="3" t="s">
        <v>586</v>
      </c>
      <c r="E162" s="11">
        <v>5110003476</v>
      </c>
      <c r="F162" s="11" t="s">
        <v>295</v>
      </c>
      <c r="G162" s="4">
        <v>1</v>
      </c>
      <c r="H162" s="14">
        <v>976160487.19000006</v>
      </c>
      <c r="I162" s="14">
        <v>320961884.07999998</v>
      </c>
      <c r="J162" s="5" t="s">
        <v>14</v>
      </c>
      <c r="K162" s="3" t="s">
        <v>319</v>
      </c>
      <c r="L162" s="11" t="s">
        <v>45</v>
      </c>
      <c r="M162" s="11" t="s">
        <v>45</v>
      </c>
    </row>
    <row r="163" spans="1:13" s="25" customFormat="1" ht="48" x14ac:dyDescent="0.25">
      <c r="A163" s="26">
        <f t="shared" si="3"/>
        <v>162</v>
      </c>
      <c r="B163" s="3" t="s">
        <v>558</v>
      </c>
      <c r="C163" s="11" t="s">
        <v>590</v>
      </c>
      <c r="D163" s="3" t="s">
        <v>586</v>
      </c>
      <c r="E163" s="11">
        <v>5110003589</v>
      </c>
      <c r="F163" s="11" t="s">
        <v>295</v>
      </c>
      <c r="G163" s="4">
        <v>1</v>
      </c>
      <c r="H163" s="14">
        <v>18783979.68</v>
      </c>
      <c r="I163" s="14">
        <v>12982519.74</v>
      </c>
      <c r="J163" s="5" t="s">
        <v>14</v>
      </c>
      <c r="K163" s="3" t="s">
        <v>591</v>
      </c>
      <c r="L163" s="11" t="s">
        <v>45</v>
      </c>
      <c r="M163" s="11" t="s">
        <v>45</v>
      </c>
    </row>
    <row r="164" spans="1:13" s="25" customFormat="1" ht="48" x14ac:dyDescent="0.25">
      <c r="A164" s="26">
        <f t="shared" si="3"/>
        <v>163</v>
      </c>
      <c r="B164" s="3" t="s">
        <v>558</v>
      </c>
      <c r="C164" s="11" t="s">
        <v>592</v>
      </c>
      <c r="D164" s="3" t="s">
        <v>586</v>
      </c>
      <c r="E164" s="11">
        <v>5110004208</v>
      </c>
      <c r="F164" s="11" t="s">
        <v>300</v>
      </c>
      <c r="G164" s="4">
        <v>1</v>
      </c>
      <c r="H164" s="14">
        <v>314254293.80000001</v>
      </c>
      <c r="I164" s="14">
        <v>570150033.84000003</v>
      </c>
      <c r="J164" s="5" t="s">
        <v>356</v>
      </c>
      <c r="K164" s="3" t="s">
        <v>20</v>
      </c>
      <c r="L164" s="14" t="s">
        <v>45</v>
      </c>
      <c r="M164" s="14">
        <v>21569120.219999999</v>
      </c>
    </row>
    <row r="165" spans="1:13" s="25" customFormat="1" ht="96" x14ac:dyDescent="0.25">
      <c r="A165" s="26">
        <f t="shared" si="3"/>
        <v>164</v>
      </c>
      <c r="B165" s="3" t="s">
        <v>558</v>
      </c>
      <c r="C165" s="11" t="s">
        <v>593</v>
      </c>
      <c r="D165" s="3" t="s">
        <v>586</v>
      </c>
      <c r="E165" s="11">
        <v>5110120910</v>
      </c>
      <c r="F165" s="11" t="s">
        <v>594</v>
      </c>
      <c r="G165" s="4">
        <v>1</v>
      </c>
      <c r="H165" s="14">
        <v>150557156.84</v>
      </c>
      <c r="I165" s="14">
        <v>31985574.309999999</v>
      </c>
      <c r="J165" s="5" t="s">
        <v>130</v>
      </c>
      <c r="K165" s="3" t="s">
        <v>137</v>
      </c>
      <c r="L165" s="14">
        <v>384597360.97000003</v>
      </c>
      <c r="M165" s="14">
        <v>402963375.12</v>
      </c>
    </row>
    <row r="166" spans="1:13" s="25" customFormat="1" ht="48" x14ac:dyDescent="0.25">
      <c r="A166" s="26">
        <f t="shared" si="3"/>
        <v>165</v>
      </c>
      <c r="B166" s="3" t="s">
        <v>558</v>
      </c>
      <c r="C166" s="11" t="s">
        <v>595</v>
      </c>
      <c r="D166" s="3" t="s">
        <v>560</v>
      </c>
      <c r="E166" s="11">
        <v>5110120638</v>
      </c>
      <c r="F166" s="11" t="s">
        <v>300</v>
      </c>
      <c r="G166" s="4">
        <v>1</v>
      </c>
      <c r="H166" s="14">
        <v>38642149.119999997</v>
      </c>
      <c r="I166" s="11" t="s">
        <v>45</v>
      </c>
      <c r="J166" s="5" t="s">
        <v>305</v>
      </c>
      <c r="K166" s="3" t="s">
        <v>407</v>
      </c>
      <c r="L166" s="11" t="s">
        <v>45</v>
      </c>
      <c r="M166" s="11" t="s">
        <v>45</v>
      </c>
    </row>
    <row r="167" spans="1:13" s="25" customFormat="1" ht="48" x14ac:dyDescent="0.25">
      <c r="A167" s="26">
        <f t="shared" si="3"/>
        <v>166</v>
      </c>
      <c r="B167" s="3" t="s">
        <v>558</v>
      </c>
      <c r="C167" s="11" t="s">
        <v>596</v>
      </c>
      <c r="D167" s="3" t="s">
        <v>560</v>
      </c>
      <c r="E167" s="11">
        <v>5110000348</v>
      </c>
      <c r="F167" s="11" t="s">
        <v>300</v>
      </c>
      <c r="G167" s="4">
        <v>1</v>
      </c>
      <c r="H167" s="14">
        <v>29395215.829999998</v>
      </c>
      <c r="I167" s="14">
        <v>56882333.479999997</v>
      </c>
      <c r="J167" s="5" t="s">
        <v>305</v>
      </c>
      <c r="K167" s="3" t="s">
        <v>407</v>
      </c>
      <c r="L167" s="14">
        <v>1280999</v>
      </c>
      <c r="M167" s="14">
        <v>1280999</v>
      </c>
    </row>
    <row r="168" spans="1:13" s="25" customFormat="1" ht="72" x14ac:dyDescent="0.25">
      <c r="A168" s="26">
        <f t="shared" si="3"/>
        <v>167</v>
      </c>
      <c r="B168" s="3" t="s">
        <v>558</v>
      </c>
      <c r="C168" s="11" t="s">
        <v>597</v>
      </c>
      <c r="D168" s="3" t="s">
        <v>598</v>
      </c>
      <c r="E168" s="11">
        <v>5110120719</v>
      </c>
      <c r="F168" s="11" t="s">
        <v>300</v>
      </c>
      <c r="G168" s="4">
        <v>1</v>
      </c>
      <c r="H168" s="14">
        <v>97327810.189999998</v>
      </c>
      <c r="I168" s="14">
        <v>127776104.11</v>
      </c>
      <c r="J168" s="5" t="s">
        <v>305</v>
      </c>
      <c r="K168" s="3" t="s">
        <v>407</v>
      </c>
      <c r="L168" s="14">
        <v>958554.92</v>
      </c>
      <c r="M168" s="14">
        <v>976060.5</v>
      </c>
    </row>
    <row r="169" spans="1:13" s="25" customFormat="1" ht="72" x14ac:dyDescent="0.25">
      <c r="A169" s="26">
        <f t="shared" si="3"/>
        <v>168</v>
      </c>
      <c r="B169" s="3" t="s">
        <v>558</v>
      </c>
      <c r="C169" s="11" t="s">
        <v>599</v>
      </c>
      <c r="D169" s="3" t="s">
        <v>598</v>
      </c>
      <c r="E169" s="11">
        <v>5110120733</v>
      </c>
      <c r="F169" s="11" t="s">
        <v>300</v>
      </c>
      <c r="G169" s="4">
        <v>1</v>
      </c>
      <c r="H169" s="14">
        <v>20467581.93</v>
      </c>
      <c r="I169" s="11" t="s">
        <v>45</v>
      </c>
      <c r="J169" s="5" t="s">
        <v>305</v>
      </c>
      <c r="K169" s="3" t="s">
        <v>407</v>
      </c>
      <c r="L169" s="11" t="s">
        <v>45</v>
      </c>
      <c r="M169" s="11" t="s">
        <v>45</v>
      </c>
    </row>
    <row r="170" spans="1:13" s="25" customFormat="1" ht="72" x14ac:dyDescent="0.25">
      <c r="A170" s="26">
        <f t="shared" si="3"/>
        <v>169</v>
      </c>
      <c r="B170" s="3" t="s">
        <v>558</v>
      </c>
      <c r="C170" s="11" t="s">
        <v>600</v>
      </c>
      <c r="D170" s="3" t="s">
        <v>598</v>
      </c>
      <c r="E170" s="11">
        <v>5110120740</v>
      </c>
      <c r="F170" s="11" t="s">
        <v>300</v>
      </c>
      <c r="G170" s="4">
        <v>1</v>
      </c>
      <c r="H170" s="14">
        <v>25424181.23</v>
      </c>
      <c r="I170" s="11" t="s">
        <v>45</v>
      </c>
      <c r="J170" s="5" t="s">
        <v>305</v>
      </c>
      <c r="K170" s="3" t="s">
        <v>407</v>
      </c>
      <c r="L170" s="11" t="s">
        <v>45</v>
      </c>
      <c r="M170" s="11" t="s">
        <v>45</v>
      </c>
    </row>
    <row r="171" spans="1:13" s="25" customFormat="1" ht="72" x14ac:dyDescent="0.25">
      <c r="A171" s="26">
        <f t="shared" si="3"/>
        <v>170</v>
      </c>
      <c r="B171" s="3" t="s">
        <v>558</v>
      </c>
      <c r="C171" s="11" t="s">
        <v>601</v>
      </c>
      <c r="D171" s="3" t="s">
        <v>598</v>
      </c>
      <c r="E171" s="11">
        <v>5110520160</v>
      </c>
      <c r="F171" s="11" t="s">
        <v>300</v>
      </c>
      <c r="G171" s="4">
        <v>1</v>
      </c>
      <c r="H171" s="14">
        <v>27392703.84</v>
      </c>
      <c r="I171" s="11" t="s">
        <v>45</v>
      </c>
      <c r="J171" s="5" t="s">
        <v>305</v>
      </c>
      <c r="K171" s="3" t="s">
        <v>407</v>
      </c>
      <c r="L171" s="11" t="s">
        <v>45</v>
      </c>
      <c r="M171" s="11" t="s">
        <v>45</v>
      </c>
    </row>
    <row r="172" spans="1:13" s="25" customFormat="1" ht="72" x14ac:dyDescent="0.25">
      <c r="A172" s="26">
        <f t="shared" si="3"/>
        <v>171</v>
      </c>
      <c r="B172" s="3" t="s">
        <v>558</v>
      </c>
      <c r="C172" s="11" t="s">
        <v>602</v>
      </c>
      <c r="D172" s="3" t="s">
        <v>598</v>
      </c>
      <c r="E172" s="11">
        <v>5110120370</v>
      </c>
      <c r="F172" s="11" t="s">
        <v>300</v>
      </c>
      <c r="G172" s="4">
        <v>1</v>
      </c>
      <c r="H172" s="14">
        <v>116246264.55</v>
      </c>
      <c r="I172" s="14">
        <v>86828876.519999996</v>
      </c>
      <c r="J172" s="5" t="s">
        <v>25</v>
      </c>
      <c r="K172" s="3" t="s">
        <v>32</v>
      </c>
      <c r="L172" s="14">
        <v>420121.2</v>
      </c>
      <c r="M172" s="14">
        <v>420121.2</v>
      </c>
    </row>
    <row r="173" spans="1:13" s="25" customFormat="1" ht="72" x14ac:dyDescent="0.25">
      <c r="A173" s="26">
        <f t="shared" si="3"/>
        <v>172</v>
      </c>
      <c r="B173" s="3" t="s">
        <v>558</v>
      </c>
      <c r="C173" s="11" t="s">
        <v>603</v>
      </c>
      <c r="D173" s="3" t="s">
        <v>598</v>
      </c>
      <c r="E173" s="11">
        <v>5110120927</v>
      </c>
      <c r="F173" s="11" t="s">
        <v>300</v>
      </c>
      <c r="G173" s="4">
        <v>1</v>
      </c>
      <c r="H173" s="14">
        <v>95708807.099999994</v>
      </c>
      <c r="I173" s="14">
        <v>126311641.08</v>
      </c>
      <c r="J173" s="5" t="s">
        <v>25</v>
      </c>
      <c r="K173" s="3" t="s">
        <v>487</v>
      </c>
      <c r="L173" s="14">
        <v>6054817.2000000002</v>
      </c>
      <c r="M173" s="14">
        <v>6093370.2000000002</v>
      </c>
    </row>
    <row r="174" spans="1:13" s="25" customFormat="1" ht="96" x14ac:dyDescent="0.25">
      <c r="A174" s="26">
        <f t="shared" si="3"/>
        <v>173</v>
      </c>
      <c r="B174" s="3" t="s">
        <v>558</v>
      </c>
      <c r="C174" s="11" t="s">
        <v>604</v>
      </c>
      <c r="D174" s="3" t="s">
        <v>598</v>
      </c>
      <c r="E174" s="11">
        <v>5110120998</v>
      </c>
      <c r="F174" s="11" t="s">
        <v>300</v>
      </c>
      <c r="G174" s="4">
        <v>1</v>
      </c>
      <c r="H174" s="14">
        <v>64833691.090000004</v>
      </c>
      <c r="I174" s="11" t="s">
        <v>45</v>
      </c>
      <c r="J174" s="5" t="s">
        <v>25</v>
      </c>
      <c r="K174" s="3" t="s">
        <v>605</v>
      </c>
      <c r="L174" s="11" t="s">
        <v>45</v>
      </c>
      <c r="M174" s="11" t="s">
        <v>45</v>
      </c>
    </row>
    <row r="175" spans="1:13" s="25" customFormat="1" ht="72" x14ac:dyDescent="0.25">
      <c r="A175" s="26">
        <f t="shared" si="3"/>
        <v>174</v>
      </c>
      <c r="B175" s="3" t="s">
        <v>558</v>
      </c>
      <c r="C175" s="11" t="s">
        <v>606</v>
      </c>
      <c r="D175" s="3" t="s">
        <v>598</v>
      </c>
      <c r="E175" s="11">
        <v>5110121007</v>
      </c>
      <c r="F175" s="11" t="s">
        <v>300</v>
      </c>
      <c r="G175" s="4">
        <v>1</v>
      </c>
      <c r="H175" s="14">
        <v>18056618.300000001</v>
      </c>
      <c r="I175" s="11" t="s">
        <v>45</v>
      </c>
      <c r="J175" s="5" t="s">
        <v>25</v>
      </c>
      <c r="K175" s="3" t="s">
        <v>487</v>
      </c>
      <c r="L175" s="11" t="s">
        <v>45</v>
      </c>
      <c r="M175" s="11" t="s">
        <v>45</v>
      </c>
    </row>
    <row r="176" spans="1:13" s="25" customFormat="1" ht="72" x14ac:dyDescent="0.25">
      <c r="A176" s="26">
        <f t="shared" si="3"/>
        <v>175</v>
      </c>
      <c r="B176" s="3" t="s">
        <v>558</v>
      </c>
      <c r="C176" s="11" t="s">
        <v>607</v>
      </c>
      <c r="D176" s="3" t="s">
        <v>598</v>
      </c>
      <c r="E176" s="11">
        <v>5110120765</v>
      </c>
      <c r="F176" s="11" t="s">
        <v>300</v>
      </c>
      <c r="G176" s="4">
        <v>1</v>
      </c>
      <c r="H176" s="14">
        <v>26994700.920000002</v>
      </c>
      <c r="I176" s="14">
        <v>20472403.399999999</v>
      </c>
      <c r="J176" s="5" t="s">
        <v>25</v>
      </c>
      <c r="K176" s="3" t="s">
        <v>40</v>
      </c>
      <c r="L176" s="14">
        <v>580193.85</v>
      </c>
      <c r="M176" s="14">
        <v>580193.85</v>
      </c>
    </row>
    <row r="177" spans="1:13" s="25" customFormat="1" ht="96" x14ac:dyDescent="0.25">
      <c r="A177" s="26">
        <f t="shared" si="3"/>
        <v>176</v>
      </c>
      <c r="B177" s="3" t="s">
        <v>558</v>
      </c>
      <c r="C177" s="11" t="s">
        <v>608</v>
      </c>
      <c r="D177" s="3" t="s">
        <v>598</v>
      </c>
      <c r="E177" s="11">
        <v>5110002666</v>
      </c>
      <c r="F177" s="11" t="s">
        <v>300</v>
      </c>
      <c r="G177" s="4">
        <v>1</v>
      </c>
      <c r="H177" s="14">
        <v>27828683.27</v>
      </c>
      <c r="I177" s="14">
        <v>22152779</v>
      </c>
      <c r="J177" s="5" t="s">
        <v>361</v>
      </c>
      <c r="K177" s="3" t="s">
        <v>47</v>
      </c>
      <c r="L177" s="11" t="s">
        <v>45</v>
      </c>
      <c r="M177" s="11" t="s">
        <v>45</v>
      </c>
    </row>
    <row r="178" spans="1:13" s="25" customFormat="1" ht="72" x14ac:dyDescent="0.25">
      <c r="A178" s="26">
        <f t="shared" si="3"/>
        <v>177</v>
      </c>
      <c r="B178" s="3" t="s">
        <v>558</v>
      </c>
      <c r="C178" s="11" t="s">
        <v>609</v>
      </c>
      <c r="D178" s="3" t="s">
        <v>598</v>
      </c>
      <c r="E178" s="11">
        <v>5110120797</v>
      </c>
      <c r="F178" s="11" t="s">
        <v>300</v>
      </c>
      <c r="G178" s="4">
        <v>1</v>
      </c>
      <c r="H178" s="14">
        <v>20890112.260000002</v>
      </c>
      <c r="I178" s="14">
        <v>15903600.84</v>
      </c>
      <c r="J178" s="5" t="s">
        <v>115</v>
      </c>
      <c r="K178" s="3" t="s">
        <v>610</v>
      </c>
      <c r="L178" s="11" t="s">
        <v>45</v>
      </c>
      <c r="M178" s="11" t="s">
        <v>45</v>
      </c>
    </row>
    <row r="179" spans="1:13" s="25" customFormat="1" ht="72" x14ac:dyDescent="0.25">
      <c r="A179" s="26">
        <f t="shared" si="3"/>
        <v>178</v>
      </c>
      <c r="B179" s="3" t="s">
        <v>558</v>
      </c>
      <c r="C179" s="11" t="s">
        <v>611</v>
      </c>
      <c r="D179" s="3" t="s">
        <v>598</v>
      </c>
      <c r="E179" s="11">
        <v>5110120934</v>
      </c>
      <c r="F179" s="11" t="s">
        <v>300</v>
      </c>
      <c r="G179" s="4">
        <v>1</v>
      </c>
      <c r="H179" s="14">
        <v>42317363.719999999</v>
      </c>
      <c r="I179" s="14">
        <v>33591372.600000001</v>
      </c>
      <c r="J179" s="5" t="s">
        <v>612</v>
      </c>
      <c r="K179" s="3" t="s">
        <v>613</v>
      </c>
      <c r="L179" s="14">
        <v>1040055.17</v>
      </c>
      <c r="M179" s="14">
        <v>1056123.28</v>
      </c>
    </row>
    <row r="180" spans="1:13" s="25" customFormat="1" ht="72" x14ac:dyDescent="0.25">
      <c r="A180" s="26">
        <f t="shared" si="3"/>
        <v>179</v>
      </c>
      <c r="B180" s="11" t="s">
        <v>614</v>
      </c>
      <c r="C180" s="11" t="s">
        <v>615</v>
      </c>
      <c r="D180" s="3" t="s">
        <v>616</v>
      </c>
      <c r="E180" s="11" t="s">
        <v>617</v>
      </c>
      <c r="F180" s="11" t="s">
        <v>618</v>
      </c>
      <c r="G180" s="4">
        <v>1</v>
      </c>
      <c r="H180" s="14">
        <v>150121951.59999999</v>
      </c>
      <c r="I180" s="14">
        <v>74416526.430000007</v>
      </c>
      <c r="J180" s="5" t="s">
        <v>25</v>
      </c>
      <c r="K180" s="3" t="s">
        <v>30</v>
      </c>
      <c r="L180" s="7">
        <v>5691907.1900000004</v>
      </c>
      <c r="M180" s="7">
        <v>5691907.1900000004</v>
      </c>
    </row>
    <row r="181" spans="1:13" s="25" customFormat="1" ht="96" x14ac:dyDescent="0.25">
      <c r="A181" s="26">
        <f t="shared" si="3"/>
        <v>180</v>
      </c>
      <c r="B181" s="11" t="s">
        <v>614</v>
      </c>
      <c r="C181" s="11" t="s">
        <v>619</v>
      </c>
      <c r="D181" s="3" t="s">
        <v>616</v>
      </c>
      <c r="E181" s="11">
        <v>5107676369</v>
      </c>
      <c r="F181" s="11" t="s">
        <v>620</v>
      </c>
      <c r="G181" s="4">
        <v>1</v>
      </c>
      <c r="H181" s="14">
        <v>18025671.399999999</v>
      </c>
      <c r="I181" s="14">
        <v>12329708.51</v>
      </c>
      <c r="J181" s="5" t="s">
        <v>170</v>
      </c>
      <c r="K181" s="3" t="s">
        <v>621</v>
      </c>
      <c r="L181" s="7">
        <v>0</v>
      </c>
      <c r="M181" s="7">
        <v>0</v>
      </c>
    </row>
    <row r="182" spans="1:13" s="25" customFormat="1" ht="96" x14ac:dyDescent="0.25">
      <c r="A182" s="26">
        <f t="shared" si="3"/>
        <v>181</v>
      </c>
      <c r="B182" s="11" t="s">
        <v>614</v>
      </c>
      <c r="C182" s="11" t="s">
        <v>622</v>
      </c>
      <c r="D182" s="3" t="s">
        <v>616</v>
      </c>
      <c r="E182" s="11" t="s">
        <v>623</v>
      </c>
      <c r="F182" s="11" t="s">
        <v>618</v>
      </c>
      <c r="G182" s="4">
        <v>1</v>
      </c>
      <c r="H182" s="6">
        <v>130204679.06</v>
      </c>
      <c r="I182" s="14">
        <v>95055876.799999997</v>
      </c>
      <c r="J182" s="5" t="s">
        <v>305</v>
      </c>
      <c r="K182" s="3" t="s">
        <v>407</v>
      </c>
      <c r="L182" s="7">
        <v>0</v>
      </c>
      <c r="M182" s="7">
        <v>0</v>
      </c>
    </row>
    <row r="183" spans="1:13" s="25" customFormat="1" ht="84" x14ac:dyDescent="0.25">
      <c r="A183" s="26">
        <f t="shared" si="3"/>
        <v>182</v>
      </c>
      <c r="B183" s="11" t="s">
        <v>614</v>
      </c>
      <c r="C183" s="11" t="s">
        <v>624</v>
      </c>
      <c r="D183" s="3" t="s">
        <v>616</v>
      </c>
      <c r="E183" s="11" t="s">
        <v>625</v>
      </c>
      <c r="F183" s="11" t="s">
        <v>626</v>
      </c>
      <c r="G183" s="4">
        <v>1</v>
      </c>
      <c r="H183" s="14">
        <v>529357815.25999999</v>
      </c>
      <c r="I183" s="14">
        <v>420195278.30000001</v>
      </c>
      <c r="J183" s="5" t="s">
        <v>296</v>
      </c>
      <c r="K183" s="3" t="s">
        <v>297</v>
      </c>
      <c r="L183" s="7">
        <v>0</v>
      </c>
      <c r="M183" s="7">
        <v>0</v>
      </c>
    </row>
    <row r="184" spans="1:13" s="25" customFormat="1" ht="60" x14ac:dyDescent="0.25">
      <c r="A184" s="26">
        <f t="shared" si="3"/>
        <v>183</v>
      </c>
      <c r="B184" s="11" t="s">
        <v>614</v>
      </c>
      <c r="C184" s="11" t="s">
        <v>627</v>
      </c>
      <c r="D184" s="3" t="s">
        <v>616</v>
      </c>
      <c r="E184" s="11" t="s">
        <v>628</v>
      </c>
      <c r="F184" s="11" t="s">
        <v>618</v>
      </c>
      <c r="G184" s="4">
        <v>1</v>
      </c>
      <c r="H184" s="6">
        <v>143003878.55000001</v>
      </c>
      <c r="I184" s="14">
        <v>99985432.359999999</v>
      </c>
      <c r="J184" s="3" t="s">
        <v>237</v>
      </c>
      <c r="K184" s="3" t="s">
        <v>238</v>
      </c>
      <c r="L184" s="7">
        <v>0</v>
      </c>
      <c r="M184" s="7">
        <v>0</v>
      </c>
    </row>
    <row r="185" spans="1:13" s="25" customFormat="1" ht="72" x14ac:dyDescent="0.25">
      <c r="A185" s="26">
        <f t="shared" si="3"/>
        <v>184</v>
      </c>
      <c r="B185" s="11" t="s">
        <v>614</v>
      </c>
      <c r="C185" s="11" t="s">
        <v>629</v>
      </c>
      <c r="D185" s="3" t="s">
        <v>616</v>
      </c>
      <c r="E185" s="11" t="s">
        <v>630</v>
      </c>
      <c r="F185" s="11" t="s">
        <v>618</v>
      </c>
      <c r="G185" s="4">
        <v>1</v>
      </c>
      <c r="H185" s="6">
        <v>139835499.56</v>
      </c>
      <c r="I185" s="14">
        <v>92416338.769999996</v>
      </c>
      <c r="J185" s="5" t="s">
        <v>25</v>
      </c>
      <c r="K185" s="3" t="s">
        <v>410</v>
      </c>
      <c r="L185" s="7">
        <v>1460082.93</v>
      </c>
      <c r="M185" s="7">
        <v>1460082.93</v>
      </c>
    </row>
    <row r="186" spans="1:13" s="25" customFormat="1" ht="96" x14ac:dyDescent="0.25">
      <c r="A186" s="26">
        <f t="shared" si="3"/>
        <v>185</v>
      </c>
      <c r="B186" s="11" t="s">
        <v>614</v>
      </c>
      <c r="C186" s="11" t="s">
        <v>631</v>
      </c>
      <c r="D186" s="3" t="s">
        <v>616</v>
      </c>
      <c r="E186" s="11" t="s">
        <v>632</v>
      </c>
      <c r="F186" s="11" t="s">
        <v>620</v>
      </c>
      <c r="G186" s="4">
        <v>1</v>
      </c>
      <c r="H186" s="6">
        <v>63739206.729999997</v>
      </c>
      <c r="I186" s="14">
        <v>48743871.560000002</v>
      </c>
      <c r="J186" s="5" t="s">
        <v>19</v>
      </c>
      <c r="K186" s="3" t="s">
        <v>20</v>
      </c>
      <c r="L186" s="7">
        <v>0</v>
      </c>
      <c r="M186" s="7">
        <v>0</v>
      </c>
    </row>
    <row r="187" spans="1:13" s="25" customFormat="1" ht="108" x14ac:dyDescent="0.25">
      <c r="A187" s="26">
        <f t="shared" si="3"/>
        <v>186</v>
      </c>
      <c r="B187" s="11" t="s">
        <v>614</v>
      </c>
      <c r="C187" s="11" t="s">
        <v>633</v>
      </c>
      <c r="D187" s="3" t="s">
        <v>616</v>
      </c>
      <c r="E187" s="11" t="s">
        <v>634</v>
      </c>
      <c r="F187" s="11" t="s">
        <v>626</v>
      </c>
      <c r="G187" s="4">
        <v>1</v>
      </c>
      <c r="H187" s="14">
        <v>40248786.18</v>
      </c>
      <c r="I187" s="14">
        <v>32008890.5</v>
      </c>
      <c r="J187" s="5" t="s">
        <v>14</v>
      </c>
      <c r="K187" s="3" t="s">
        <v>302</v>
      </c>
      <c r="L187" s="7">
        <v>484745.25</v>
      </c>
      <c r="M187" s="7">
        <v>484745.25</v>
      </c>
    </row>
    <row r="188" spans="1:13" s="25" customFormat="1" ht="84" x14ac:dyDescent="0.25">
      <c r="A188" s="26">
        <f t="shared" si="3"/>
        <v>187</v>
      </c>
      <c r="B188" s="11" t="s">
        <v>614</v>
      </c>
      <c r="C188" s="11" t="s">
        <v>635</v>
      </c>
      <c r="D188" s="3" t="s">
        <v>616</v>
      </c>
      <c r="E188" s="11" t="s">
        <v>636</v>
      </c>
      <c r="F188" s="11" t="s">
        <v>618</v>
      </c>
      <c r="G188" s="4">
        <v>1</v>
      </c>
      <c r="H188" s="6">
        <v>96159074.790000007</v>
      </c>
      <c r="I188" s="14">
        <v>60935981.229999997</v>
      </c>
      <c r="J188" s="5" t="s">
        <v>25</v>
      </c>
      <c r="K188" s="3" t="s">
        <v>410</v>
      </c>
      <c r="L188" s="7">
        <v>618204</v>
      </c>
      <c r="M188" s="7">
        <v>618204</v>
      </c>
    </row>
    <row r="189" spans="1:13" s="25" customFormat="1" ht="60" x14ac:dyDescent="0.25">
      <c r="A189" s="26">
        <f t="shared" si="3"/>
        <v>188</v>
      </c>
      <c r="B189" s="11" t="s">
        <v>614</v>
      </c>
      <c r="C189" s="11" t="s">
        <v>637</v>
      </c>
      <c r="D189" s="3" t="s">
        <v>616</v>
      </c>
      <c r="E189" s="11" t="s">
        <v>638</v>
      </c>
      <c r="F189" s="11" t="s">
        <v>618</v>
      </c>
      <c r="G189" s="4">
        <v>1</v>
      </c>
      <c r="H189" s="6">
        <v>105146317.59</v>
      </c>
      <c r="I189" s="14">
        <v>85636368.569999993</v>
      </c>
      <c r="J189" s="3" t="s">
        <v>237</v>
      </c>
      <c r="K189" s="3" t="s">
        <v>238</v>
      </c>
      <c r="L189" s="7">
        <v>0</v>
      </c>
      <c r="M189" s="7">
        <v>0</v>
      </c>
    </row>
    <row r="190" spans="1:13" s="25" customFormat="1" ht="60" x14ac:dyDescent="0.25">
      <c r="A190" s="26">
        <f t="shared" si="3"/>
        <v>189</v>
      </c>
      <c r="B190" s="11" t="s">
        <v>614</v>
      </c>
      <c r="C190" s="11" t="s">
        <v>639</v>
      </c>
      <c r="D190" s="3" t="s">
        <v>616</v>
      </c>
      <c r="E190" s="11">
        <v>5108005444</v>
      </c>
      <c r="F190" s="11" t="s">
        <v>618</v>
      </c>
      <c r="G190" s="4">
        <v>1</v>
      </c>
      <c r="H190" s="6">
        <v>7018854.6500000004</v>
      </c>
      <c r="I190" s="14">
        <v>12890546.529999999</v>
      </c>
      <c r="J190" s="3" t="s">
        <v>640</v>
      </c>
      <c r="K190" s="3" t="s">
        <v>641</v>
      </c>
      <c r="L190" s="7">
        <v>971812.15</v>
      </c>
      <c r="M190" s="7">
        <v>971812.15</v>
      </c>
    </row>
    <row r="191" spans="1:13" s="25" customFormat="1" ht="72" x14ac:dyDescent="0.25">
      <c r="A191" s="26">
        <f t="shared" si="3"/>
        <v>190</v>
      </c>
      <c r="B191" s="11" t="s">
        <v>614</v>
      </c>
      <c r="C191" s="11" t="s">
        <v>642</v>
      </c>
      <c r="D191" s="3" t="s">
        <v>616</v>
      </c>
      <c r="E191" s="11" t="s">
        <v>643</v>
      </c>
      <c r="F191" s="11" t="s">
        <v>618</v>
      </c>
      <c r="G191" s="4">
        <v>1</v>
      </c>
      <c r="H191" s="6">
        <v>72394077.400000006</v>
      </c>
      <c r="I191" s="14">
        <v>69291057.079999998</v>
      </c>
      <c r="J191" s="5" t="s">
        <v>427</v>
      </c>
      <c r="K191" s="3" t="s">
        <v>644</v>
      </c>
      <c r="L191" s="7">
        <v>26778798.739999998</v>
      </c>
      <c r="M191" s="7">
        <v>26778798.739999998</v>
      </c>
    </row>
    <row r="192" spans="1:13" s="25" customFormat="1" ht="96" x14ac:dyDescent="0.25">
      <c r="A192" s="26">
        <f t="shared" si="3"/>
        <v>191</v>
      </c>
      <c r="B192" s="11" t="s">
        <v>614</v>
      </c>
      <c r="C192" s="11" t="s">
        <v>645</v>
      </c>
      <c r="D192" s="3" t="s">
        <v>616</v>
      </c>
      <c r="E192" s="11" t="s">
        <v>646</v>
      </c>
      <c r="F192" s="11" t="s">
        <v>618</v>
      </c>
      <c r="G192" s="4">
        <v>1</v>
      </c>
      <c r="H192" s="6">
        <v>163368752.36000001</v>
      </c>
      <c r="I192" s="14">
        <v>101353794.51000001</v>
      </c>
      <c r="J192" s="3" t="s">
        <v>237</v>
      </c>
      <c r="K192" s="3" t="s">
        <v>238</v>
      </c>
      <c r="L192" s="7">
        <v>0</v>
      </c>
      <c r="M192" s="7">
        <v>0</v>
      </c>
    </row>
    <row r="193" spans="1:13" s="25" customFormat="1" ht="60" x14ac:dyDescent="0.25">
      <c r="A193" s="26">
        <f t="shared" si="3"/>
        <v>192</v>
      </c>
      <c r="B193" s="11" t="s">
        <v>614</v>
      </c>
      <c r="C193" s="11" t="s">
        <v>647</v>
      </c>
      <c r="D193" s="3" t="s">
        <v>616</v>
      </c>
      <c r="E193" s="11" t="s">
        <v>648</v>
      </c>
      <c r="F193" s="11" t="s">
        <v>626</v>
      </c>
      <c r="G193" s="4">
        <v>1</v>
      </c>
      <c r="H193" s="14">
        <v>14470530.35</v>
      </c>
      <c r="I193" s="14">
        <v>9430146.4800000004</v>
      </c>
      <c r="J193" s="5" t="s">
        <v>25</v>
      </c>
      <c r="K193" s="3" t="s">
        <v>32</v>
      </c>
      <c r="L193" s="7">
        <v>0</v>
      </c>
      <c r="M193" s="7">
        <f t="shared" ref="M193:M199" si="4">L193</f>
        <v>0</v>
      </c>
    </row>
    <row r="194" spans="1:13" s="25" customFormat="1" ht="72" x14ac:dyDescent="0.25">
      <c r="A194" s="26">
        <f t="shared" si="3"/>
        <v>193</v>
      </c>
      <c r="B194" s="11" t="s">
        <v>614</v>
      </c>
      <c r="C194" s="11" t="s">
        <v>649</v>
      </c>
      <c r="D194" s="3" t="s">
        <v>616</v>
      </c>
      <c r="E194" s="11" t="s">
        <v>650</v>
      </c>
      <c r="F194" s="11" t="s">
        <v>626</v>
      </c>
      <c r="G194" s="4">
        <v>1</v>
      </c>
      <c r="H194" s="14">
        <v>24684344.100000001</v>
      </c>
      <c r="I194" s="14">
        <v>16123540.85</v>
      </c>
      <c r="J194" s="5" t="s">
        <v>14</v>
      </c>
      <c r="K194" s="3" t="s">
        <v>319</v>
      </c>
      <c r="L194" s="7">
        <v>0</v>
      </c>
      <c r="M194" s="7">
        <f t="shared" si="4"/>
        <v>0</v>
      </c>
    </row>
    <row r="195" spans="1:13" s="25" customFormat="1" ht="84" x14ac:dyDescent="0.25">
      <c r="A195" s="26">
        <f t="shared" ref="A195:A258" si="5">1+A194</f>
        <v>194</v>
      </c>
      <c r="B195" s="11" t="s">
        <v>614</v>
      </c>
      <c r="C195" s="11" t="s">
        <v>651</v>
      </c>
      <c r="D195" s="3" t="s">
        <v>616</v>
      </c>
      <c r="E195" s="11">
        <v>5108005532</v>
      </c>
      <c r="F195" s="11" t="s">
        <v>620</v>
      </c>
      <c r="G195" s="4">
        <v>1</v>
      </c>
      <c r="H195" s="6">
        <v>874469.45</v>
      </c>
      <c r="I195" s="14">
        <v>8527309.2799999993</v>
      </c>
      <c r="J195" s="3" t="s">
        <v>652</v>
      </c>
      <c r="K195" s="3" t="s">
        <v>653</v>
      </c>
      <c r="L195" s="7">
        <v>0</v>
      </c>
      <c r="M195" s="7">
        <f t="shared" si="4"/>
        <v>0</v>
      </c>
    </row>
    <row r="196" spans="1:13" s="25" customFormat="1" ht="132" x14ac:dyDescent="0.25">
      <c r="A196" s="26">
        <f t="shared" si="5"/>
        <v>195</v>
      </c>
      <c r="B196" s="11" t="s">
        <v>614</v>
      </c>
      <c r="C196" s="11" t="s">
        <v>654</v>
      </c>
      <c r="D196" s="3" t="s">
        <v>616</v>
      </c>
      <c r="E196" s="11" t="s">
        <v>655</v>
      </c>
      <c r="F196" s="11" t="s">
        <v>618</v>
      </c>
      <c r="G196" s="4">
        <v>1</v>
      </c>
      <c r="H196" s="6">
        <v>86621975.650000006</v>
      </c>
      <c r="I196" s="14">
        <v>69822140.180000007</v>
      </c>
      <c r="J196" s="5" t="s">
        <v>14</v>
      </c>
      <c r="K196" s="3" t="s">
        <v>15</v>
      </c>
      <c r="L196" s="7">
        <v>0</v>
      </c>
      <c r="M196" s="7">
        <f t="shared" si="4"/>
        <v>0</v>
      </c>
    </row>
    <row r="197" spans="1:13" s="25" customFormat="1" ht="120" x14ac:dyDescent="0.25">
      <c r="A197" s="26">
        <f t="shared" si="5"/>
        <v>196</v>
      </c>
      <c r="B197" s="11" t="s">
        <v>614</v>
      </c>
      <c r="C197" s="11" t="s">
        <v>656</v>
      </c>
      <c r="D197" s="3" t="s">
        <v>616</v>
      </c>
      <c r="E197" s="11" t="s">
        <v>657</v>
      </c>
      <c r="F197" s="11" t="s">
        <v>626</v>
      </c>
      <c r="G197" s="4">
        <v>1</v>
      </c>
      <c r="H197" s="14">
        <v>39884371.520000003</v>
      </c>
      <c r="I197" s="14">
        <v>28178181.75</v>
      </c>
      <c r="J197" s="5" t="s">
        <v>361</v>
      </c>
      <c r="K197" s="3" t="s">
        <v>47</v>
      </c>
      <c r="L197" s="7">
        <v>0</v>
      </c>
      <c r="M197" s="7">
        <f t="shared" si="4"/>
        <v>0</v>
      </c>
    </row>
    <row r="198" spans="1:13" s="25" customFormat="1" ht="96" x14ac:dyDescent="0.25">
      <c r="A198" s="26">
        <f t="shared" si="5"/>
        <v>197</v>
      </c>
      <c r="B198" s="11" t="s">
        <v>614</v>
      </c>
      <c r="C198" s="11" t="s">
        <v>658</v>
      </c>
      <c r="D198" s="3" t="s">
        <v>616</v>
      </c>
      <c r="E198" s="11" t="s">
        <v>659</v>
      </c>
      <c r="F198" s="11" t="s">
        <v>620</v>
      </c>
      <c r="G198" s="4">
        <v>1</v>
      </c>
      <c r="H198" s="14">
        <v>52756315.149999999</v>
      </c>
      <c r="I198" s="14">
        <v>47900311.829999998</v>
      </c>
      <c r="J198" s="5" t="s">
        <v>361</v>
      </c>
      <c r="K198" s="3" t="s">
        <v>47</v>
      </c>
      <c r="L198" s="7">
        <v>1494185.61</v>
      </c>
      <c r="M198" s="7">
        <f t="shared" si="4"/>
        <v>1494185.61</v>
      </c>
    </row>
    <row r="199" spans="1:13" s="25" customFormat="1" ht="96" x14ac:dyDescent="0.25">
      <c r="A199" s="26">
        <f t="shared" si="5"/>
        <v>198</v>
      </c>
      <c r="B199" s="11" t="s">
        <v>614</v>
      </c>
      <c r="C199" s="11" t="s">
        <v>660</v>
      </c>
      <c r="D199" s="3" t="s">
        <v>616</v>
      </c>
      <c r="E199" s="11" t="s">
        <v>661</v>
      </c>
      <c r="F199" s="11" t="s">
        <v>618</v>
      </c>
      <c r="G199" s="4">
        <v>1</v>
      </c>
      <c r="H199" s="14">
        <v>68073699.670000002</v>
      </c>
      <c r="I199" s="14">
        <v>55043309.25</v>
      </c>
      <c r="J199" s="5" t="s">
        <v>25</v>
      </c>
      <c r="K199" s="3" t="s">
        <v>32</v>
      </c>
      <c r="L199" s="7">
        <v>1233128.08</v>
      </c>
      <c r="M199" s="7">
        <f t="shared" si="4"/>
        <v>1233128.08</v>
      </c>
    </row>
    <row r="200" spans="1:13" s="25" customFormat="1" ht="48" x14ac:dyDescent="0.25">
      <c r="A200" s="26">
        <f t="shared" si="5"/>
        <v>199</v>
      </c>
      <c r="B200" s="11" t="s">
        <v>614</v>
      </c>
      <c r="C200" s="3" t="s">
        <v>662</v>
      </c>
      <c r="D200" s="3" t="s">
        <v>616</v>
      </c>
      <c r="E200" s="3">
        <v>5107909768</v>
      </c>
      <c r="F200" s="3" t="s">
        <v>453</v>
      </c>
      <c r="G200" s="4">
        <v>1</v>
      </c>
      <c r="H200" s="14" t="s">
        <v>663</v>
      </c>
      <c r="I200" s="14" t="s">
        <v>664</v>
      </c>
      <c r="J200" s="5" t="s">
        <v>127</v>
      </c>
      <c r="K200" s="3" t="s">
        <v>665</v>
      </c>
      <c r="L200" s="14" t="s">
        <v>666</v>
      </c>
      <c r="M200" s="14" t="s">
        <v>667</v>
      </c>
    </row>
    <row r="201" spans="1:13" s="25" customFormat="1" ht="72" x14ac:dyDescent="0.25">
      <c r="A201" s="26">
        <f t="shared" si="5"/>
        <v>200</v>
      </c>
      <c r="B201" s="3" t="s">
        <v>668</v>
      </c>
      <c r="C201" s="11" t="s">
        <v>669</v>
      </c>
      <c r="D201" s="3" t="s">
        <v>670</v>
      </c>
      <c r="E201" s="16">
        <v>5106006805</v>
      </c>
      <c r="F201" s="11" t="s">
        <v>295</v>
      </c>
      <c r="G201" s="4">
        <v>1</v>
      </c>
      <c r="H201" s="14">
        <v>41866487</v>
      </c>
      <c r="I201" s="14">
        <v>28659565.77</v>
      </c>
      <c r="J201" s="5" t="s">
        <v>361</v>
      </c>
      <c r="K201" s="3" t="s">
        <v>47</v>
      </c>
      <c r="L201" s="14">
        <v>0</v>
      </c>
      <c r="M201" s="14">
        <v>0</v>
      </c>
    </row>
    <row r="202" spans="1:13" s="25" customFormat="1" ht="72" x14ac:dyDescent="0.25">
      <c r="A202" s="26">
        <f t="shared" si="5"/>
        <v>201</v>
      </c>
      <c r="B202" s="3" t="s">
        <v>668</v>
      </c>
      <c r="C202" s="11" t="s">
        <v>671</v>
      </c>
      <c r="D202" s="3" t="s">
        <v>670</v>
      </c>
      <c r="E202" s="16">
        <v>5106006837</v>
      </c>
      <c r="F202" s="11" t="s">
        <v>295</v>
      </c>
      <c r="G202" s="4">
        <v>1</v>
      </c>
      <c r="H202" s="14">
        <v>28441100</v>
      </c>
      <c r="I202" s="14">
        <v>25028292.260000002</v>
      </c>
      <c r="J202" s="5" t="s">
        <v>672</v>
      </c>
      <c r="K202" s="3" t="s">
        <v>673</v>
      </c>
      <c r="L202" s="14">
        <v>0</v>
      </c>
      <c r="M202" s="14">
        <v>0</v>
      </c>
    </row>
    <row r="203" spans="1:13" s="25" customFormat="1" ht="60" x14ac:dyDescent="0.25">
      <c r="A203" s="26">
        <f t="shared" si="5"/>
        <v>202</v>
      </c>
      <c r="B203" s="3" t="s">
        <v>668</v>
      </c>
      <c r="C203" s="11" t="s">
        <v>674</v>
      </c>
      <c r="D203" s="3" t="s">
        <v>670</v>
      </c>
      <c r="E203" s="16">
        <v>5106050233</v>
      </c>
      <c r="F203" s="11" t="s">
        <v>300</v>
      </c>
      <c r="G203" s="4">
        <v>1</v>
      </c>
      <c r="H203" s="14">
        <v>28208843.109999999</v>
      </c>
      <c r="I203" s="14">
        <v>27618877.190000001</v>
      </c>
      <c r="J203" s="5" t="s">
        <v>305</v>
      </c>
      <c r="K203" s="3" t="s">
        <v>407</v>
      </c>
      <c r="L203" s="14">
        <v>0</v>
      </c>
      <c r="M203" s="14">
        <v>0</v>
      </c>
    </row>
    <row r="204" spans="1:13" s="25" customFormat="1" ht="60" x14ac:dyDescent="0.25">
      <c r="A204" s="26">
        <f t="shared" si="5"/>
        <v>203</v>
      </c>
      <c r="B204" s="3" t="s">
        <v>668</v>
      </c>
      <c r="C204" s="11" t="s">
        <v>675</v>
      </c>
      <c r="D204" s="3" t="s">
        <v>670</v>
      </c>
      <c r="E204" s="16">
        <v>5106801031</v>
      </c>
      <c r="F204" s="11" t="s">
        <v>300</v>
      </c>
      <c r="G204" s="4">
        <v>1</v>
      </c>
      <c r="H204" s="14">
        <v>25730541.620000001</v>
      </c>
      <c r="I204" s="14">
        <v>16846316.989999998</v>
      </c>
      <c r="J204" s="5" t="s">
        <v>25</v>
      </c>
      <c r="K204" s="3" t="s">
        <v>32</v>
      </c>
      <c r="L204" s="14">
        <v>44904.57</v>
      </c>
      <c r="M204" s="14">
        <v>44904.57</v>
      </c>
    </row>
    <row r="205" spans="1:13" s="25" customFormat="1" ht="48" x14ac:dyDescent="0.25">
      <c r="A205" s="26">
        <f t="shared" si="5"/>
        <v>204</v>
      </c>
      <c r="B205" s="3" t="s">
        <v>668</v>
      </c>
      <c r="C205" s="11" t="s">
        <v>676</v>
      </c>
      <c r="D205" s="3" t="s">
        <v>670</v>
      </c>
      <c r="E205" s="16">
        <v>5106020119</v>
      </c>
      <c r="F205" s="11" t="s">
        <v>300</v>
      </c>
      <c r="G205" s="4">
        <v>1</v>
      </c>
      <c r="H205" s="14">
        <v>45669908.789999999</v>
      </c>
      <c r="I205" s="14">
        <v>27103620.98</v>
      </c>
      <c r="J205" s="5" t="s">
        <v>25</v>
      </c>
      <c r="K205" s="3" t="s">
        <v>32</v>
      </c>
      <c r="L205" s="14">
        <v>98200</v>
      </c>
      <c r="M205" s="14">
        <v>98200</v>
      </c>
    </row>
    <row r="206" spans="1:13" s="25" customFormat="1" ht="72" x14ac:dyDescent="0.25">
      <c r="A206" s="26">
        <f t="shared" si="5"/>
        <v>205</v>
      </c>
      <c r="B206" s="3" t="s">
        <v>668</v>
      </c>
      <c r="C206" s="11" t="s">
        <v>677</v>
      </c>
      <c r="D206" s="3" t="s">
        <v>670</v>
      </c>
      <c r="E206" s="16">
        <v>5106050226</v>
      </c>
      <c r="F206" s="11" t="s">
        <v>300</v>
      </c>
      <c r="G206" s="4">
        <v>1</v>
      </c>
      <c r="H206" s="14">
        <v>44203470.950000003</v>
      </c>
      <c r="I206" s="14">
        <v>35248794.670000002</v>
      </c>
      <c r="J206" s="3" t="s">
        <v>237</v>
      </c>
      <c r="K206" s="3" t="s">
        <v>341</v>
      </c>
      <c r="L206" s="14">
        <v>323458.02</v>
      </c>
      <c r="M206" s="14">
        <v>323458.02</v>
      </c>
    </row>
    <row r="207" spans="1:13" s="25" customFormat="1" ht="72" x14ac:dyDescent="0.25">
      <c r="A207" s="26">
        <f t="shared" si="5"/>
        <v>206</v>
      </c>
      <c r="B207" s="3" t="s">
        <v>668</v>
      </c>
      <c r="C207" s="11" t="s">
        <v>678</v>
      </c>
      <c r="D207" s="3" t="s">
        <v>670</v>
      </c>
      <c r="E207" s="16">
        <v>5106050297</v>
      </c>
      <c r="F207" s="11" t="s">
        <v>300</v>
      </c>
      <c r="G207" s="4"/>
      <c r="H207" s="14">
        <v>57443037.149999999</v>
      </c>
      <c r="I207" s="14">
        <v>41470119.439999998</v>
      </c>
      <c r="J207" s="5" t="s">
        <v>305</v>
      </c>
      <c r="K207" s="3" t="s">
        <v>407</v>
      </c>
      <c r="L207" s="14">
        <v>557850</v>
      </c>
      <c r="M207" s="14">
        <v>557850</v>
      </c>
    </row>
    <row r="208" spans="1:13" s="25" customFormat="1" ht="84" x14ac:dyDescent="0.25">
      <c r="A208" s="26">
        <f t="shared" si="5"/>
        <v>207</v>
      </c>
      <c r="B208" s="3" t="s">
        <v>668</v>
      </c>
      <c r="C208" s="11" t="s">
        <v>679</v>
      </c>
      <c r="D208" s="3" t="s">
        <v>670</v>
      </c>
      <c r="E208" s="16">
        <v>5106020126</v>
      </c>
      <c r="F208" s="11" t="s">
        <v>300</v>
      </c>
      <c r="G208" s="4"/>
      <c r="H208" s="14">
        <v>46779652.68</v>
      </c>
      <c r="I208" s="14">
        <v>32898423.100000001</v>
      </c>
      <c r="J208" s="5" t="s">
        <v>25</v>
      </c>
      <c r="K208" s="3" t="s">
        <v>81</v>
      </c>
      <c r="L208" s="14">
        <v>239300</v>
      </c>
      <c r="M208" s="14">
        <v>239300</v>
      </c>
    </row>
    <row r="209" spans="1:13" s="25" customFormat="1" ht="60" x14ac:dyDescent="0.25">
      <c r="A209" s="26">
        <f t="shared" si="5"/>
        <v>208</v>
      </c>
      <c r="B209" s="3" t="s">
        <v>668</v>
      </c>
      <c r="C209" s="11" t="s">
        <v>680</v>
      </c>
      <c r="D209" s="3" t="s">
        <v>681</v>
      </c>
      <c r="E209" s="16">
        <v>5106050113</v>
      </c>
      <c r="F209" s="11" t="s">
        <v>300</v>
      </c>
      <c r="G209" s="4"/>
      <c r="H209" s="14">
        <v>102947495.44</v>
      </c>
      <c r="I209" s="14">
        <v>21994906.66</v>
      </c>
      <c r="J209" s="5" t="s">
        <v>25</v>
      </c>
      <c r="K209" s="3" t="s">
        <v>487</v>
      </c>
      <c r="L209" s="14">
        <v>251110</v>
      </c>
      <c r="M209" s="14">
        <v>251110</v>
      </c>
    </row>
    <row r="210" spans="1:13" s="25" customFormat="1" ht="48" x14ac:dyDescent="0.25">
      <c r="A210" s="26">
        <f t="shared" si="5"/>
        <v>209</v>
      </c>
      <c r="B210" s="3" t="s">
        <v>682</v>
      </c>
      <c r="C210" s="11" t="s">
        <v>683</v>
      </c>
      <c r="D210" s="3" t="s">
        <v>684</v>
      </c>
      <c r="E210" s="11">
        <v>5106800662</v>
      </c>
      <c r="F210" s="11" t="s">
        <v>300</v>
      </c>
      <c r="G210" s="4"/>
      <c r="H210" s="40">
        <v>50818840</v>
      </c>
      <c r="I210" s="40">
        <v>36796250</v>
      </c>
      <c r="J210" s="5" t="s">
        <v>25</v>
      </c>
      <c r="K210" s="3" t="s">
        <v>30</v>
      </c>
      <c r="L210" s="14">
        <v>2294759</v>
      </c>
      <c r="M210" s="14">
        <v>2294759</v>
      </c>
    </row>
    <row r="211" spans="1:13" s="25" customFormat="1" ht="48" x14ac:dyDescent="0.25">
      <c r="A211" s="26">
        <f t="shared" si="5"/>
        <v>210</v>
      </c>
      <c r="B211" s="3" t="s">
        <v>685</v>
      </c>
      <c r="C211" s="3" t="s">
        <v>686</v>
      </c>
      <c r="D211" s="3" t="s">
        <v>687</v>
      </c>
      <c r="E211" s="3">
        <v>5112000640</v>
      </c>
      <c r="F211" s="3" t="s">
        <v>295</v>
      </c>
      <c r="G211" s="9">
        <v>1</v>
      </c>
      <c r="H211" s="6">
        <v>58410589.850000001</v>
      </c>
      <c r="I211" s="6">
        <v>49758256.420000002</v>
      </c>
      <c r="J211" s="5" t="s">
        <v>688</v>
      </c>
      <c r="K211" s="3" t="s">
        <v>689</v>
      </c>
      <c r="L211" s="41" t="s">
        <v>690</v>
      </c>
      <c r="M211" s="41" t="s">
        <v>690</v>
      </c>
    </row>
    <row r="212" spans="1:13" s="25" customFormat="1" ht="48" x14ac:dyDescent="0.25">
      <c r="A212" s="26">
        <f t="shared" si="5"/>
        <v>211</v>
      </c>
      <c r="B212" s="3" t="s">
        <v>685</v>
      </c>
      <c r="C212" s="3" t="s">
        <v>691</v>
      </c>
      <c r="D212" s="3" t="s">
        <v>687</v>
      </c>
      <c r="E212" s="3">
        <v>5105031823</v>
      </c>
      <c r="F212" s="3" t="s">
        <v>300</v>
      </c>
      <c r="G212" s="9">
        <v>1</v>
      </c>
      <c r="H212" s="6">
        <v>30369687.579999998</v>
      </c>
      <c r="I212" s="6">
        <v>22828698.210000001</v>
      </c>
      <c r="J212" s="5" t="s">
        <v>305</v>
      </c>
      <c r="K212" s="3" t="s">
        <v>407</v>
      </c>
      <c r="L212" s="6">
        <v>665957.25</v>
      </c>
      <c r="M212" s="6">
        <v>535000</v>
      </c>
    </row>
    <row r="213" spans="1:13" s="25" customFormat="1" ht="48" x14ac:dyDescent="0.25">
      <c r="A213" s="26">
        <f t="shared" si="5"/>
        <v>212</v>
      </c>
      <c r="B213" s="3" t="s">
        <v>685</v>
      </c>
      <c r="C213" s="3" t="s">
        <v>692</v>
      </c>
      <c r="D213" s="3" t="s">
        <v>693</v>
      </c>
      <c r="E213" s="3">
        <v>5116001066</v>
      </c>
      <c r="F213" s="3" t="s">
        <v>368</v>
      </c>
      <c r="G213" s="9">
        <v>1</v>
      </c>
      <c r="H213" s="6">
        <v>113229658.81</v>
      </c>
      <c r="I213" s="6">
        <v>81626242.689999998</v>
      </c>
      <c r="J213" s="5" t="s">
        <v>427</v>
      </c>
      <c r="K213" s="3" t="s">
        <v>428</v>
      </c>
      <c r="L213" s="6">
        <v>17248786.09</v>
      </c>
      <c r="M213" s="6">
        <v>17252788.93</v>
      </c>
    </row>
    <row r="214" spans="1:13" s="25" customFormat="1" ht="48" x14ac:dyDescent="0.25">
      <c r="A214" s="26">
        <f t="shared" si="5"/>
        <v>213</v>
      </c>
      <c r="B214" s="3" t="s">
        <v>685</v>
      </c>
      <c r="C214" s="3" t="s">
        <v>694</v>
      </c>
      <c r="D214" s="3" t="s">
        <v>687</v>
      </c>
      <c r="E214" s="3">
        <v>5116000626</v>
      </c>
      <c r="F214" s="3" t="s">
        <v>368</v>
      </c>
      <c r="G214" s="9">
        <v>1</v>
      </c>
      <c r="H214" s="6">
        <v>88596879.040000007</v>
      </c>
      <c r="I214" s="6">
        <v>78785333.540000007</v>
      </c>
      <c r="J214" s="5" t="s">
        <v>19</v>
      </c>
      <c r="K214" s="3" t="s">
        <v>20</v>
      </c>
      <c r="L214" s="6">
        <v>484071.06</v>
      </c>
      <c r="M214" s="6">
        <v>484071.06</v>
      </c>
    </row>
    <row r="215" spans="1:13" s="25" customFormat="1" ht="48" x14ac:dyDescent="0.25">
      <c r="A215" s="26">
        <f t="shared" si="5"/>
        <v>214</v>
      </c>
      <c r="B215" s="3" t="s">
        <v>685</v>
      </c>
      <c r="C215" s="3" t="s">
        <v>695</v>
      </c>
      <c r="D215" s="3" t="s">
        <v>687</v>
      </c>
      <c r="E215" s="3">
        <v>5112002118</v>
      </c>
      <c r="F215" s="3" t="s">
        <v>295</v>
      </c>
      <c r="G215" s="9">
        <v>1</v>
      </c>
      <c r="H215" s="6">
        <v>52146566.840000004</v>
      </c>
      <c r="I215" s="6">
        <v>48469069.5</v>
      </c>
      <c r="J215" s="5" t="s">
        <v>361</v>
      </c>
      <c r="K215" s="3" t="s">
        <v>47</v>
      </c>
      <c r="L215" s="42" t="s">
        <v>690</v>
      </c>
      <c r="M215" s="42" t="s">
        <v>690</v>
      </c>
    </row>
    <row r="216" spans="1:13" s="25" customFormat="1" ht="36" x14ac:dyDescent="0.25">
      <c r="A216" s="26">
        <f t="shared" si="5"/>
        <v>215</v>
      </c>
      <c r="B216" s="3" t="s">
        <v>685</v>
      </c>
      <c r="C216" s="3" t="s">
        <v>696</v>
      </c>
      <c r="D216" s="3" t="s">
        <v>687</v>
      </c>
      <c r="E216" s="3">
        <v>5116020580</v>
      </c>
      <c r="F216" s="3" t="s">
        <v>295</v>
      </c>
      <c r="G216" s="9">
        <v>1</v>
      </c>
      <c r="H216" s="6">
        <v>1172271250.9100001</v>
      </c>
      <c r="I216" s="6">
        <v>806950404.70000005</v>
      </c>
      <c r="J216" s="5" t="s">
        <v>561</v>
      </c>
      <c r="K216" s="3" t="s">
        <v>562</v>
      </c>
      <c r="L216" s="42" t="s">
        <v>690</v>
      </c>
      <c r="M216" s="42" t="s">
        <v>690</v>
      </c>
    </row>
    <row r="217" spans="1:13" s="25" customFormat="1" ht="48" x14ac:dyDescent="0.25">
      <c r="A217" s="26">
        <f t="shared" si="5"/>
        <v>216</v>
      </c>
      <c r="B217" s="3" t="s">
        <v>685</v>
      </c>
      <c r="C217" s="3" t="s">
        <v>697</v>
      </c>
      <c r="D217" s="3" t="s">
        <v>687</v>
      </c>
      <c r="E217" s="3">
        <v>5116000947</v>
      </c>
      <c r="F217" s="3" t="s">
        <v>295</v>
      </c>
      <c r="G217" s="9">
        <v>1</v>
      </c>
      <c r="H217" s="6">
        <v>51948419.689999998</v>
      </c>
      <c r="I217" s="6">
        <v>36740748.549999997</v>
      </c>
      <c r="J217" s="5" t="s">
        <v>14</v>
      </c>
      <c r="K217" s="3" t="s">
        <v>302</v>
      </c>
      <c r="L217" s="6" t="s">
        <v>690</v>
      </c>
      <c r="M217" s="6" t="s">
        <v>690</v>
      </c>
    </row>
    <row r="218" spans="1:13" s="25" customFormat="1" ht="36" x14ac:dyDescent="0.25">
      <c r="A218" s="26">
        <f t="shared" si="5"/>
        <v>217</v>
      </c>
      <c r="B218" s="3" t="s">
        <v>685</v>
      </c>
      <c r="C218" s="3" t="s">
        <v>698</v>
      </c>
      <c r="D218" s="3" t="s">
        <v>693</v>
      </c>
      <c r="E218" s="3">
        <v>5116000094</v>
      </c>
      <c r="F218" s="3" t="s">
        <v>368</v>
      </c>
      <c r="G218" s="9">
        <v>1</v>
      </c>
      <c r="H218" s="6">
        <v>125584001.69</v>
      </c>
      <c r="I218" s="6">
        <v>102890479.43000001</v>
      </c>
      <c r="J218" s="5" t="s">
        <v>308</v>
      </c>
      <c r="K218" s="3" t="s">
        <v>309</v>
      </c>
      <c r="L218" s="6">
        <v>7683221.1600000001</v>
      </c>
      <c r="M218" s="6">
        <v>7687809.1600000001</v>
      </c>
    </row>
    <row r="219" spans="1:13" s="25" customFormat="1" ht="36" x14ac:dyDescent="0.25">
      <c r="A219" s="26">
        <f t="shared" si="5"/>
        <v>218</v>
      </c>
      <c r="B219" s="3" t="s">
        <v>685</v>
      </c>
      <c r="C219" s="3" t="s">
        <v>699</v>
      </c>
      <c r="D219" s="3" t="s">
        <v>693</v>
      </c>
      <c r="E219" s="3">
        <v>5113000949</v>
      </c>
      <c r="F219" s="3" t="s">
        <v>368</v>
      </c>
      <c r="G219" s="9">
        <v>1</v>
      </c>
      <c r="H219" s="6">
        <v>121608120.41</v>
      </c>
      <c r="I219" s="6">
        <v>90316771.810000002</v>
      </c>
      <c r="J219" s="5" t="s">
        <v>308</v>
      </c>
      <c r="K219" s="3" t="s">
        <v>309</v>
      </c>
      <c r="L219" s="6">
        <v>5482658.3399999999</v>
      </c>
      <c r="M219" s="6">
        <v>5469211.7599999998</v>
      </c>
    </row>
    <row r="220" spans="1:13" s="25" customFormat="1" ht="72" x14ac:dyDescent="0.25">
      <c r="A220" s="26">
        <f t="shared" si="5"/>
        <v>219</v>
      </c>
      <c r="B220" s="3" t="s">
        <v>685</v>
      </c>
      <c r="C220" s="3" t="s">
        <v>700</v>
      </c>
      <c r="D220" s="3" t="s">
        <v>693</v>
      </c>
      <c r="E220" s="3">
        <v>5113100478</v>
      </c>
      <c r="F220" s="3" t="s">
        <v>368</v>
      </c>
      <c r="G220" s="9">
        <v>1</v>
      </c>
      <c r="H220" s="6">
        <v>88030972.719999999</v>
      </c>
      <c r="I220" s="6">
        <v>67548680.310000002</v>
      </c>
      <c r="J220" s="3" t="s">
        <v>237</v>
      </c>
      <c r="K220" s="3" t="s">
        <v>240</v>
      </c>
      <c r="L220" s="6">
        <v>1169397.4099999999</v>
      </c>
      <c r="M220" s="6">
        <v>1169396.27</v>
      </c>
    </row>
    <row r="221" spans="1:13" s="25" customFormat="1" ht="36" x14ac:dyDescent="0.25">
      <c r="A221" s="26">
        <f t="shared" si="5"/>
        <v>220</v>
      </c>
      <c r="B221" s="3" t="s">
        <v>685</v>
      </c>
      <c r="C221" s="3" t="s">
        <v>701</v>
      </c>
      <c r="D221" s="3" t="s">
        <v>687</v>
      </c>
      <c r="E221" s="3">
        <v>5112032296</v>
      </c>
      <c r="F221" s="3" t="s">
        <v>295</v>
      </c>
      <c r="G221" s="9">
        <v>1</v>
      </c>
      <c r="H221" s="6">
        <v>13491301</v>
      </c>
      <c r="I221" s="6">
        <v>9387950.0099999998</v>
      </c>
      <c r="J221" s="5" t="s">
        <v>25</v>
      </c>
      <c r="K221" s="3" t="s">
        <v>32</v>
      </c>
      <c r="L221" s="6" t="s">
        <v>690</v>
      </c>
      <c r="M221" s="6" t="s">
        <v>690</v>
      </c>
    </row>
    <row r="222" spans="1:13" s="25" customFormat="1" ht="48" x14ac:dyDescent="0.25">
      <c r="A222" s="26">
        <f t="shared" si="5"/>
        <v>221</v>
      </c>
      <c r="B222" s="3" t="s">
        <v>685</v>
      </c>
      <c r="C222" s="3" t="s">
        <v>702</v>
      </c>
      <c r="D222" s="3" t="s">
        <v>703</v>
      </c>
      <c r="E222" s="3">
        <v>5116060167</v>
      </c>
      <c r="F222" s="3" t="s">
        <v>300</v>
      </c>
      <c r="G222" s="9">
        <v>1</v>
      </c>
      <c r="H222" s="6">
        <v>95484243.969999999</v>
      </c>
      <c r="I222" s="6">
        <v>69693955.269999996</v>
      </c>
      <c r="J222" s="5" t="s">
        <v>25</v>
      </c>
      <c r="K222" s="3" t="s">
        <v>32</v>
      </c>
      <c r="L222" s="6">
        <v>402929.15</v>
      </c>
      <c r="M222" s="6">
        <v>402929.15</v>
      </c>
    </row>
    <row r="223" spans="1:13" s="25" customFormat="1" ht="60" x14ac:dyDescent="0.25">
      <c r="A223" s="26">
        <f t="shared" si="5"/>
        <v>222</v>
      </c>
      <c r="B223" s="3" t="s">
        <v>685</v>
      </c>
      <c r="C223" s="3" t="s">
        <v>704</v>
      </c>
      <c r="D223" s="3" t="s">
        <v>705</v>
      </c>
      <c r="E223" s="3">
        <v>5116001531</v>
      </c>
      <c r="F223" s="3" t="s">
        <v>300</v>
      </c>
      <c r="G223" s="9">
        <v>1</v>
      </c>
      <c r="H223" s="6">
        <v>95729128.549999997</v>
      </c>
      <c r="I223" s="6">
        <v>30894231.5</v>
      </c>
      <c r="J223" s="5" t="s">
        <v>25</v>
      </c>
      <c r="K223" s="3" t="s">
        <v>40</v>
      </c>
      <c r="L223" s="6">
        <v>284850</v>
      </c>
      <c r="M223" s="6">
        <v>284850</v>
      </c>
    </row>
    <row r="224" spans="1:13" s="25" customFormat="1" ht="48" x14ac:dyDescent="0.25">
      <c r="A224" s="26">
        <f t="shared" si="5"/>
        <v>223</v>
      </c>
      <c r="B224" s="3" t="s">
        <v>685</v>
      </c>
      <c r="C224" s="3" t="s">
        <v>706</v>
      </c>
      <c r="D224" s="3" t="s">
        <v>705</v>
      </c>
      <c r="E224" s="3">
        <v>5112400398</v>
      </c>
      <c r="F224" s="3" t="s">
        <v>368</v>
      </c>
      <c r="G224" s="9">
        <v>1</v>
      </c>
      <c r="H224" s="6">
        <v>43578675.640000001</v>
      </c>
      <c r="I224" s="6">
        <v>37415449.130000003</v>
      </c>
      <c r="J224" s="5" t="s">
        <v>25</v>
      </c>
      <c r="K224" s="3" t="s">
        <v>162</v>
      </c>
      <c r="L224" s="6">
        <v>74250</v>
      </c>
      <c r="M224" s="6">
        <v>74250</v>
      </c>
    </row>
    <row r="225" spans="1:13" s="25" customFormat="1" ht="36" x14ac:dyDescent="0.25">
      <c r="A225" s="26">
        <f t="shared" si="5"/>
        <v>224</v>
      </c>
      <c r="B225" s="3" t="s">
        <v>685</v>
      </c>
      <c r="C225" s="3" t="s">
        <v>707</v>
      </c>
      <c r="D225" s="3" t="s">
        <v>687</v>
      </c>
      <c r="E225" s="3">
        <v>5112100059</v>
      </c>
      <c r="F225" s="3" t="s">
        <v>322</v>
      </c>
      <c r="G225" s="9">
        <v>1</v>
      </c>
      <c r="H225" s="6">
        <v>7484190.54</v>
      </c>
      <c r="I225" s="6">
        <v>24175236.989999998</v>
      </c>
      <c r="J225" s="5" t="s">
        <v>130</v>
      </c>
      <c r="K225" s="3" t="s">
        <v>124</v>
      </c>
      <c r="L225" s="6">
        <v>52766739</v>
      </c>
      <c r="M225" s="6">
        <v>64262023.579999998</v>
      </c>
    </row>
    <row r="226" spans="1:13" s="25" customFormat="1" ht="48" x14ac:dyDescent="0.25">
      <c r="A226" s="26">
        <f t="shared" si="5"/>
        <v>225</v>
      </c>
      <c r="B226" s="3" t="s">
        <v>685</v>
      </c>
      <c r="C226" s="3" t="s">
        <v>708</v>
      </c>
      <c r="D226" s="3" t="s">
        <v>687</v>
      </c>
      <c r="E226" s="3">
        <v>5113001340</v>
      </c>
      <c r="F226" s="3" t="s">
        <v>326</v>
      </c>
      <c r="G226" s="9">
        <v>1</v>
      </c>
      <c r="H226" s="6">
        <v>233413.29</v>
      </c>
      <c r="I226" s="6" t="s">
        <v>165</v>
      </c>
      <c r="J226" s="5" t="s">
        <v>709</v>
      </c>
      <c r="K226" s="3" t="s">
        <v>710</v>
      </c>
      <c r="L226" s="6">
        <v>31244</v>
      </c>
      <c r="M226" s="6">
        <v>31244</v>
      </c>
    </row>
    <row r="227" spans="1:13" s="25" customFormat="1" ht="60" x14ac:dyDescent="0.25">
      <c r="A227" s="26">
        <f t="shared" si="5"/>
        <v>226</v>
      </c>
      <c r="B227" s="3" t="s">
        <v>685</v>
      </c>
      <c r="C227" s="3" t="s">
        <v>711</v>
      </c>
      <c r="D227" s="3" t="s">
        <v>687</v>
      </c>
      <c r="E227" s="3">
        <v>5112002171</v>
      </c>
      <c r="F227" s="3" t="s">
        <v>326</v>
      </c>
      <c r="G227" s="9">
        <v>1</v>
      </c>
      <c r="H227" s="6">
        <v>39073862.950000003</v>
      </c>
      <c r="I227" s="6">
        <v>28753736.600000001</v>
      </c>
      <c r="J227" s="5" t="s">
        <v>672</v>
      </c>
      <c r="K227" s="3" t="s">
        <v>712</v>
      </c>
      <c r="L227" s="6">
        <v>46053537.18</v>
      </c>
      <c r="M227" s="6">
        <v>46970982.18</v>
      </c>
    </row>
    <row r="228" spans="1:13" s="25" customFormat="1" ht="48" x14ac:dyDescent="0.25">
      <c r="A228" s="26">
        <f t="shared" si="5"/>
        <v>227</v>
      </c>
      <c r="B228" s="3" t="s">
        <v>685</v>
      </c>
      <c r="C228" s="3" t="s">
        <v>713</v>
      </c>
      <c r="D228" s="3" t="s">
        <v>687</v>
      </c>
      <c r="E228" s="3">
        <v>5110009189</v>
      </c>
      <c r="F228" s="3" t="s">
        <v>326</v>
      </c>
      <c r="G228" s="9">
        <v>1</v>
      </c>
      <c r="H228" s="6" t="s">
        <v>165</v>
      </c>
      <c r="I228" s="6" t="s">
        <v>165</v>
      </c>
      <c r="J228" s="5" t="s">
        <v>323</v>
      </c>
      <c r="K228" s="3" t="s">
        <v>324</v>
      </c>
      <c r="L228" s="6">
        <v>26468489</v>
      </c>
      <c r="M228" s="6">
        <v>33567154</v>
      </c>
    </row>
    <row r="229" spans="1:13" s="25" customFormat="1" ht="36" x14ac:dyDescent="0.25">
      <c r="A229" s="26">
        <f t="shared" si="5"/>
        <v>228</v>
      </c>
      <c r="B229" s="3" t="s">
        <v>685</v>
      </c>
      <c r="C229" s="3" t="s">
        <v>714</v>
      </c>
      <c r="D229" s="3" t="s">
        <v>687</v>
      </c>
      <c r="E229" s="3">
        <v>5116002091</v>
      </c>
      <c r="F229" s="3" t="s">
        <v>153</v>
      </c>
      <c r="G229" s="43" t="s">
        <v>45</v>
      </c>
      <c r="H229" s="6">
        <v>150592589.22</v>
      </c>
      <c r="I229" s="6">
        <v>19335593.199999999</v>
      </c>
      <c r="J229" s="3" t="s">
        <v>62</v>
      </c>
      <c r="K229" s="3" t="s">
        <v>63</v>
      </c>
      <c r="L229" s="6" t="s">
        <v>690</v>
      </c>
      <c r="M229" s="6" t="s">
        <v>690</v>
      </c>
    </row>
    <row r="230" spans="1:13" s="25" customFormat="1" ht="60" x14ac:dyDescent="0.25">
      <c r="A230" s="26">
        <f t="shared" si="5"/>
        <v>229</v>
      </c>
      <c r="B230" s="3" t="s">
        <v>685</v>
      </c>
      <c r="C230" s="3" t="s">
        <v>715</v>
      </c>
      <c r="D230" s="3" t="s">
        <v>687</v>
      </c>
      <c r="E230" s="3">
        <v>5110008107</v>
      </c>
      <c r="F230" s="3" t="s">
        <v>295</v>
      </c>
      <c r="G230" s="9">
        <v>1</v>
      </c>
      <c r="H230" s="6">
        <v>52181539.539999999</v>
      </c>
      <c r="I230" s="6">
        <v>37152578.68</v>
      </c>
      <c r="J230" s="3" t="s">
        <v>716</v>
      </c>
      <c r="K230" s="3" t="s">
        <v>717</v>
      </c>
      <c r="L230" s="6" t="s">
        <v>690</v>
      </c>
      <c r="M230" s="6" t="s">
        <v>690</v>
      </c>
    </row>
    <row r="231" spans="1:13" s="25" customFormat="1" ht="48" x14ac:dyDescent="0.25">
      <c r="A231" s="26">
        <f t="shared" si="5"/>
        <v>230</v>
      </c>
      <c r="B231" s="3" t="s">
        <v>718</v>
      </c>
      <c r="C231" s="16" t="s">
        <v>719</v>
      </c>
      <c r="D231" s="3" t="s">
        <v>720</v>
      </c>
      <c r="E231" s="18" t="s">
        <v>721</v>
      </c>
      <c r="F231" s="11" t="s">
        <v>722</v>
      </c>
      <c r="G231" s="4">
        <v>1</v>
      </c>
      <c r="H231" s="7">
        <v>62332427.939999998</v>
      </c>
      <c r="I231" s="7">
        <v>47563860.549999997</v>
      </c>
      <c r="J231" s="5" t="s">
        <v>305</v>
      </c>
      <c r="K231" s="3" t="s">
        <v>407</v>
      </c>
      <c r="L231" s="7">
        <v>0</v>
      </c>
      <c r="M231" s="7">
        <v>0</v>
      </c>
    </row>
    <row r="232" spans="1:13" s="25" customFormat="1" ht="48" x14ac:dyDescent="0.25">
      <c r="A232" s="26">
        <f t="shared" si="5"/>
        <v>231</v>
      </c>
      <c r="B232" s="3" t="s">
        <v>718</v>
      </c>
      <c r="C232" s="16" t="s">
        <v>723</v>
      </c>
      <c r="D232" s="3" t="s">
        <v>720</v>
      </c>
      <c r="E232" s="18" t="s">
        <v>724</v>
      </c>
      <c r="F232" s="11" t="s">
        <v>722</v>
      </c>
      <c r="G232" s="4">
        <v>1</v>
      </c>
      <c r="H232" s="7">
        <v>235873986.00999999</v>
      </c>
      <c r="I232" s="7">
        <v>182666711.34999999</v>
      </c>
      <c r="J232" s="5" t="s">
        <v>305</v>
      </c>
      <c r="K232" s="3" t="s">
        <v>407</v>
      </c>
      <c r="L232" s="7">
        <v>0</v>
      </c>
      <c r="M232" s="7">
        <v>0</v>
      </c>
    </row>
    <row r="233" spans="1:13" s="25" customFormat="1" ht="36" x14ac:dyDescent="0.25">
      <c r="A233" s="26">
        <f t="shared" si="5"/>
        <v>232</v>
      </c>
      <c r="B233" s="3" t="s">
        <v>718</v>
      </c>
      <c r="C233" s="16" t="s">
        <v>725</v>
      </c>
      <c r="D233" s="3" t="s">
        <v>720</v>
      </c>
      <c r="E233" s="18" t="s">
        <v>726</v>
      </c>
      <c r="F233" s="11" t="s">
        <v>722</v>
      </c>
      <c r="G233" s="4">
        <v>1</v>
      </c>
      <c r="H233" s="7">
        <v>33019209.309999999</v>
      </c>
      <c r="I233" s="7">
        <v>0</v>
      </c>
      <c r="J233" s="3" t="s">
        <v>308</v>
      </c>
      <c r="K233" s="3" t="s">
        <v>309</v>
      </c>
      <c r="L233" s="7">
        <v>0</v>
      </c>
      <c r="M233" s="7">
        <v>0</v>
      </c>
    </row>
    <row r="234" spans="1:13" s="25" customFormat="1" ht="36" x14ac:dyDescent="0.25">
      <c r="A234" s="26">
        <f t="shared" si="5"/>
        <v>233</v>
      </c>
      <c r="B234" s="3" t="s">
        <v>718</v>
      </c>
      <c r="C234" s="16" t="s">
        <v>727</v>
      </c>
      <c r="D234" s="3" t="s">
        <v>720</v>
      </c>
      <c r="E234" s="18" t="s">
        <v>728</v>
      </c>
      <c r="F234" s="11" t="s">
        <v>722</v>
      </c>
      <c r="G234" s="4">
        <v>1</v>
      </c>
      <c r="H234" s="7">
        <v>92640926.140000001</v>
      </c>
      <c r="I234" s="7">
        <v>65431653.130000003</v>
      </c>
      <c r="J234" s="3" t="s">
        <v>308</v>
      </c>
      <c r="K234" s="3" t="s">
        <v>309</v>
      </c>
      <c r="L234" s="7">
        <v>2059869.23</v>
      </c>
      <c r="M234" s="7">
        <v>2167450</v>
      </c>
    </row>
    <row r="235" spans="1:13" s="25" customFormat="1" ht="36" x14ac:dyDescent="0.25">
      <c r="A235" s="26">
        <f t="shared" si="5"/>
        <v>234</v>
      </c>
      <c r="B235" s="3" t="s">
        <v>729</v>
      </c>
      <c r="C235" s="16" t="s">
        <v>730</v>
      </c>
      <c r="D235" s="3" t="s">
        <v>720</v>
      </c>
      <c r="E235" s="18" t="s">
        <v>731</v>
      </c>
      <c r="F235" s="11" t="s">
        <v>722</v>
      </c>
      <c r="G235" s="4">
        <v>1</v>
      </c>
      <c r="H235" s="7">
        <v>37163014.530000001</v>
      </c>
      <c r="I235" s="7">
        <v>0</v>
      </c>
      <c r="J235" s="3" t="s">
        <v>308</v>
      </c>
      <c r="K235" s="3" t="s">
        <v>309</v>
      </c>
      <c r="L235" s="7">
        <v>0</v>
      </c>
      <c r="M235" s="7">
        <v>0</v>
      </c>
    </row>
    <row r="236" spans="1:13" s="25" customFormat="1" ht="36" x14ac:dyDescent="0.25">
      <c r="A236" s="26">
        <f t="shared" si="5"/>
        <v>235</v>
      </c>
      <c r="B236" s="3" t="s">
        <v>729</v>
      </c>
      <c r="C236" s="16" t="s">
        <v>732</v>
      </c>
      <c r="D236" s="3" t="s">
        <v>720</v>
      </c>
      <c r="E236" s="18" t="s">
        <v>733</v>
      </c>
      <c r="F236" s="11" t="s">
        <v>722</v>
      </c>
      <c r="G236" s="4">
        <v>1</v>
      </c>
      <c r="H236" s="7">
        <v>31665190.600000001</v>
      </c>
      <c r="I236" s="7">
        <v>0</v>
      </c>
      <c r="J236" s="3" t="s">
        <v>308</v>
      </c>
      <c r="K236" s="3" t="s">
        <v>309</v>
      </c>
      <c r="L236" s="7">
        <v>0</v>
      </c>
      <c r="M236" s="7">
        <v>0</v>
      </c>
    </row>
    <row r="237" spans="1:13" s="25" customFormat="1" ht="36" x14ac:dyDescent="0.25">
      <c r="A237" s="26">
        <f t="shared" si="5"/>
        <v>236</v>
      </c>
      <c r="B237" s="3" t="s">
        <v>734</v>
      </c>
      <c r="C237" s="16" t="s">
        <v>735</v>
      </c>
      <c r="D237" s="3" t="s">
        <v>720</v>
      </c>
      <c r="E237" s="18" t="s">
        <v>736</v>
      </c>
      <c r="F237" s="11" t="s">
        <v>722</v>
      </c>
      <c r="G237" s="4">
        <v>1</v>
      </c>
      <c r="H237" s="7">
        <v>24751794.539999999</v>
      </c>
      <c r="I237" s="7">
        <v>18883649.879999999</v>
      </c>
      <c r="J237" s="3" t="s">
        <v>308</v>
      </c>
      <c r="K237" s="3" t="s">
        <v>309</v>
      </c>
      <c r="L237" s="7">
        <v>539349.5</v>
      </c>
      <c r="M237" s="7">
        <v>600465</v>
      </c>
    </row>
    <row r="238" spans="1:13" s="25" customFormat="1" ht="48" x14ac:dyDescent="0.25">
      <c r="A238" s="26">
        <f t="shared" si="5"/>
        <v>237</v>
      </c>
      <c r="B238" s="3" t="s">
        <v>737</v>
      </c>
      <c r="C238" s="16" t="s">
        <v>738</v>
      </c>
      <c r="D238" s="3" t="s">
        <v>720</v>
      </c>
      <c r="E238" s="18" t="s">
        <v>739</v>
      </c>
      <c r="F238" s="11" t="s">
        <v>722</v>
      </c>
      <c r="G238" s="4">
        <v>1</v>
      </c>
      <c r="H238" s="7">
        <v>20070003.260000002</v>
      </c>
      <c r="I238" s="7">
        <v>0</v>
      </c>
      <c r="J238" s="3" t="s">
        <v>308</v>
      </c>
      <c r="K238" s="3" t="s">
        <v>309</v>
      </c>
      <c r="L238" s="7">
        <v>0</v>
      </c>
      <c r="M238" s="7">
        <v>0</v>
      </c>
    </row>
    <row r="239" spans="1:13" s="25" customFormat="1" ht="36" x14ac:dyDescent="0.25">
      <c r="A239" s="26">
        <f t="shared" si="5"/>
        <v>238</v>
      </c>
      <c r="B239" s="3" t="s">
        <v>740</v>
      </c>
      <c r="C239" s="16" t="s">
        <v>741</v>
      </c>
      <c r="D239" s="3" t="s">
        <v>720</v>
      </c>
      <c r="E239" s="18" t="s">
        <v>742</v>
      </c>
      <c r="F239" s="11" t="s">
        <v>722</v>
      </c>
      <c r="G239" s="4">
        <v>1</v>
      </c>
      <c r="H239" s="7">
        <v>15120362.300000001</v>
      </c>
      <c r="I239" s="7">
        <v>0</v>
      </c>
      <c r="J239" s="3" t="s">
        <v>308</v>
      </c>
      <c r="K239" s="3" t="s">
        <v>309</v>
      </c>
      <c r="L239" s="7">
        <v>0</v>
      </c>
      <c r="M239" s="7">
        <v>0</v>
      </c>
    </row>
    <row r="240" spans="1:13" s="25" customFormat="1" ht="36" x14ac:dyDescent="0.25">
      <c r="A240" s="26">
        <f t="shared" si="5"/>
        <v>239</v>
      </c>
      <c r="B240" s="3" t="s">
        <v>743</v>
      </c>
      <c r="C240" s="16" t="s">
        <v>744</v>
      </c>
      <c r="D240" s="3" t="s">
        <v>720</v>
      </c>
      <c r="E240" s="18" t="s">
        <v>745</v>
      </c>
      <c r="F240" s="11" t="s">
        <v>722</v>
      </c>
      <c r="G240" s="4">
        <v>1</v>
      </c>
      <c r="H240" s="7">
        <v>23095384.969999999</v>
      </c>
      <c r="I240" s="7">
        <v>0</v>
      </c>
      <c r="J240" s="3" t="s">
        <v>308</v>
      </c>
      <c r="K240" s="3" t="s">
        <v>309</v>
      </c>
      <c r="L240" s="7">
        <v>0</v>
      </c>
      <c r="M240" s="7">
        <v>0</v>
      </c>
    </row>
    <row r="241" spans="1:13" s="25" customFormat="1" ht="36" x14ac:dyDescent="0.25">
      <c r="A241" s="26">
        <f t="shared" si="5"/>
        <v>240</v>
      </c>
      <c r="B241" s="3" t="s">
        <v>746</v>
      </c>
      <c r="C241" s="16" t="s">
        <v>747</v>
      </c>
      <c r="D241" s="3" t="s">
        <v>720</v>
      </c>
      <c r="E241" s="18" t="s">
        <v>748</v>
      </c>
      <c r="F241" s="11" t="s">
        <v>722</v>
      </c>
      <c r="G241" s="4">
        <v>1</v>
      </c>
      <c r="H241" s="7">
        <v>122836087.06</v>
      </c>
      <c r="I241" s="7">
        <v>114419787.73</v>
      </c>
      <c r="J241" s="3" t="s">
        <v>308</v>
      </c>
      <c r="K241" s="3" t="s">
        <v>309</v>
      </c>
      <c r="L241" s="7">
        <v>6277220</v>
      </c>
      <c r="M241" s="7">
        <v>6749445</v>
      </c>
    </row>
    <row r="242" spans="1:13" s="25" customFormat="1" ht="36" x14ac:dyDescent="0.25">
      <c r="A242" s="26">
        <f t="shared" si="5"/>
        <v>241</v>
      </c>
      <c r="B242" s="3" t="s">
        <v>718</v>
      </c>
      <c r="C242" s="16" t="s">
        <v>749</v>
      </c>
      <c r="D242" s="3" t="s">
        <v>720</v>
      </c>
      <c r="E242" s="18" t="s">
        <v>750</v>
      </c>
      <c r="F242" s="11" t="s">
        <v>722</v>
      </c>
      <c r="G242" s="4">
        <v>1</v>
      </c>
      <c r="H242" s="7">
        <v>119374324.48999999</v>
      </c>
      <c r="I242" s="7">
        <v>89569882.040000007</v>
      </c>
      <c r="J242" s="3" t="s">
        <v>308</v>
      </c>
      <c r="K242" s="3" t="s">
        <v>309</v>
      </c>
      <c r="L242" s="7">
        <v>4107092.5</v>
      </c>
      <c r="M242" s="7">
        <v>4349832.5</v>
      </c>
    </row>
    <row r="243" spans="1:13" s="25" customFormat="1" ht="36" x14ac:dyDescent="0.25">
      <c r="A243" s="26">
        <f t="shared" si="5"/>
        <v>242</v>
      </c>
      <c r="B243" s="3" t="s">
        <v>751</v>
      </c>
      <c r="C243" s="16" t="s">
        <v>752</v>
      </c>
      <c r="D243" s="3" t="s">
        <v>720</v>
      </c>
      <c r="E243" s="18" t="s">
        <v>753</v>
      </c>
      <c r="F243" s="11" t="s">
        <v>722</v>
      </c>
      <c r="G243" s="4">
        <v>1</v>
      </c>
      <c r="H243" s="7">
        <v>36747135.590000004</v>
      </c>
      <c r="I243" s="7">
        <v>0</v>
      </c>
      <c r="J243" s="3" t="s">
        <v>308</v>
      </c>
      <c r="K243" s="3" t="s">
        <v>309</v>
      </c>
      <c r="L243" s="7">
        <v>0</v>
      </c>
      <c r="M243" s="7">
        <v>0</v>
      </c>
    </row>
    <row r="244" spans="1:13" s="25" customFormat="1" ht="36" x14ac:dyDescent="0.25">
      <c r="A244" s="26">
        <f t="shared" si="5"/>
        <v>243</v>
      </c>
      <c r="B244" s="3" t="s">
        <v>751</v>
      </c>
      <c r="C244" s="16" t="s">
        <v>754</v>
      </c>
      <c r="D244" s="3" t="s">
        <v>720</v>
      </c>
      <c r="E244" s="18" t="s">
        <v>755</v>
      </c>
      <c r="F244" s="11" t="s">
        <v>722</v>
      </c>
      <c r="G244" s="4">
        <v>1</v>
      </c>
      <c r="H244" s="7">
        <v>23889954.129999999</v>
      </c>
      <c r="I244" s="7">
        <v>0</v>
      </c>
      <c r="J244" s="3" t="s">
        <v>308</v>
      </c>
      <c r="K244" s="3" t="s">
        <v>309</v>
      </c>
      <c r="L244" s="7">
        <v>0</v>
      </c>
      <c r="M244" s="7">
        <v>0</v>
      </c>
    </row>
    <row r="245" spans="1:13" s="25" customFormat="1" ht="36" x14ac:dyDescent="0.25">
      <c r="A245" s="26">
        <f t="shared" si="5"/>
        <v>244</v>
      </c>
      <c r="B245" s="3" t="s">
        <v>729</v>
      </c>
      <c r="C245" s="16" t="s">
        <v>756</v>
      </c>
      <c r="D245" s="3" t="s">
        <v>720</v>
      </c>
      <c r="E245" s="18" t="s">
        <v>757</v>
      </c>
      <c r="F245" s="11" t="s">
        <v>722</v>
      </c>
      <c r="G245" s="4">
        <v>1</v>
      </c>
      <c r="H245" s="7">
        <v>45318423.969999999</v>
      </c>
      <c r="I245" s="7">
        <v>59527113.490000002</v>
      </c>
      <c r="J245" s="3" t="s">
        <v>308</v>
      </c>
      <c r="K245" s="3" t="s">
        <v>309</v>
      </c>
      <c r="L245" s="7">
        <v>2543386.5</v>
      </c>
      <c r="M245" s="7">
        <v>2700655</v>
      </c>
    </row>
    <row r="246" spans="1:13" s="25" customFormat="1" ht="36" x14ac:dyDescent="0.25">
      <c r="A246" s="26">
        <f t="shared" si="5"/>
        <v>245</v>
      </c>
      <c r="B246" s="3" t="s">
        <v>729</v>
      </c>
      <c r="C246" s="16" t="s">
        <v>758</v>
      </c>
      <c r="D246" s="3" t="s">
        <v>720</v>
      </c>
      <c r="E246" s="18" t="s">
        <v>759</v>
      </c>
      <c r="F246" s="11" t="s">
        <v>722</v>
      </c>
      <c r="G246" s="4">
        <v>1</v>
      </c>
      <c r="H246" s="7">
        <v>38580074.229999997</v>
      </c>
      <c r="I246" s="7">
        <v>0</v>
      </c>
      <c r="J246" s="3" t="s">
        <v>308</v>
      </c>
      <c r="K246" s="3" t="s">
        <v>309</v>
      </c>
      <c r="L246" s="7">
        <v>0</v>
      </c>
      <c r="M246" s="7">
        <v>0</v>
      </c>
    </row>
    <row r="247" spans="1:13" s="25" customFormat="1" ht="36" x14ac:dyDescent="0.25">
      <c r="A247" s="26">
        <f t="shared" si="5"/>
        <v>246</v>
      </c>
      <c r="B247" s="3" t="s">
        <v>729</v>
      </c>
      <c r="C247" s="16" t="s">
        <v>760</v>
      </c>
      <c r="D247" s="3" t="s">
        <v>720</v>
      </c>
      <c r="E247" s="18" t="s">
        <v>761</v>
      </c>
      <c r="F247" s="11" t="s">
        <v>722</v>
      </c>
      <c r="G247" s="4">
        <v>1</v>
      </c>
      <c r="H247" s="7">
        <v>90276800.620000005</v>
      </c>
      <c r="I247" s="7">
        <v>117588068.52</v>
      </c>
      <c r="J247" s="3" t="s">
        <v>308</v>
      </c>
      <c r="K247" s="3" t="s">
        <v>309</v>
      </c>
      <c r="L247" s="7">
        <v>7113196.5</v>
      </c>
      <c r="M247" s="7">
        <v>7516367.5</v>
      </c>
    </row>
    <row r="248" spans="1:13" s="25" customFormat="1" ht="36" x14ac:dyDescent="0.25">
      <c r="A248" s="26">
        <f t="shared" si="5"/>
        <v>247</v>
      </c>
      <c r="B248" s="3" t="s">
        <v>762</v>
      </c>
      <c r="C248" s="16" t="s">
        <v>763</v>
      </c>
      <c r="D248" s="3" t="s">
        <v>720</v>
      </c>
      <c r="E248" s="18" t="s">
        <v>764</v>
      </c>
      <c r="F248" s="11" t="s">
        <v>722</v>
      </c>
      <c r="G248" s="4">
        <v>1</v>
      </c>
      <c r="H248" s="7">
        <v>58345185.060000002</v>
      </c>
      <c r="I248" s="7">
        <v>0</v>
      </c>
      <c r="J248" s="3" t="s">
        <v>308</v>
      </c>
      <c r="K248" s="3" t="s">
        <v>309</v>
      </c>
      <c r="L248" s="7">
        <v>0</v>
      </c>
      <c r="M248" s="7">
        <v>0</v>
      </c>
    </row>
    <row r="249" spans="1:13" s="25" customFormat="1" ht="36" x14ac:dyDescent="0.25">
      <c r="A249" s="26">
        <f t="shared" si="5"/>
        <v>248</v>
      </c>
      <c r="B249" s="3" t="s">
        <v>762</v>
      </c>
      <c r="C249" s="16" t="s">
        <v>765</v>
      </c>
      <c r="D249" s="3" t="s">
        <v>720</v>
      </c>
      <c r="E249" s="18" t="s">
        <v>766</v>
      </c>
      <c r="F249" s="11" t="s">
        <v>722</v>
      </c>
      <c r="G249" s="4">
        <v>1</v>
      </c>
      <c r="H249" s="7">
        <v>67427704.390000001</v>
      </c>
      <c r="I249" s="7">
        <v>84323696.950000003</v>
      </c>
      <c r="J249" s="3" t="s">
        <v>308</v>
      </c>
      <c r="K249" s="3" t="s">
        <v>309</v>
      </c>
      <c r="L249" s="7">
        <v>4351121</v>
      </c>
      <c r="M249" s="7">
        <v>4585325</v>
      </c>
    </row>
    <row r="250" spans="1:13" s="25" customFormat="1" ht="36" x14ac:dyDescent="0.25">
      <c r="A250" s="26">
        <f t="shared" si="5"/>
        <v>249</v>
      </c>
      <c r="B250" s="3" t="s">
        <v>767</v>
      </c>
      <c r="C250" s="11" t="s">
        <v>768</v>
      </c>
      <c r="D250" s="3" t="s">
        <v>720</v>
      </c>
      <c r="E250" s="18" t="s">
        <v>769</v>
      </c>
      <c r="F250" s="11" t="s">
        <v>722</v>
      </c>
      <c r="G250" s="4">
        <v>1</v>
      </c>
      <c r="H250" s="7">
        <v>43537677.170000002</v>
      </c>
      <c r="I250" s="7">
        <v>0</v>
      </c>
      <c r="J250" s="3" t="s">
        <v>308</v>
      </c>
      <c r="K250" s="3" t="s">
        <v>309</v>
      </c>
      <c r="L250" s="7">
        <v>0</v>
      </c>
      <c r="M250" s="7">
        <v>0</v>
      </c>
    </row>
    <row r="251" spans="1:13" s="25" customFormat="1" ht="48" x14ac:dyDescent="0.25">
      <c r="A251" s="26">
        <f t="shared" si="5"/>
        <v>250</v>
      </c>
      <c r="B251" s="3" t="s">
        <v>737</v>
      </c>
      <c r="C251" s="11" t="s">
        <v>770</v>
      </c>
      <c r="D251" s="3" t="s">
        <v>720</v>
      </c>
      <c r="E251" s="18" t="s">
        <v>771</v>
      </c>
      <c r="F251" s="11" t="s">
        <v>722</v>
      </c>
      <c r="G251" s="4">
        <v>1</v>
      </c>
      <c r="H251" s="7">
        <v>40192090.640000001</v>
      </c>
      <c r="I251" s="7">
        <v>95567395.299999997</v>
      </c>
      <c r="J251" s="3" t="s">
        <v>237</v>
      </c>
      <c r="K251" s="3" t="s">
        <v>240</v>
      </c>
      <c r="L251" s="7">
        <v>483077</v>
      </c>
      <c r="M251" s="7">
        <v>531884.71</v>
      </c>
    </row>
    <row r="252" spans="1:13" s="25" customFormat="1" ht="36" x14ac:dyDescent="0.25">
      <c r="A252" s="26">
        <f t="shared" si="5"/>
        <v>251</v>
      </c>
      <c r="B252" s="3" t="s">
        <v>751</v>
      </c>
      <c r="C252" s="11" t="s">
        <v>772</v>
      </c>
      <c r="D252" s="3" t="s">
        <v>720</v>
      </c>
      <c r="E252" s="11">
        <v>5105030499</v>
      </c>
      <c r="F252" s="11" t="s">
        <v>722</v>
      </c>
      <c r="G252" s="4">
        <v>1</v>
      </c>
      <c r="H252" s="7">
        <v>52028803.859999999</v>
      </c>
      <c r="I252" s="7">
        <v>64845635.119999997</v>
      </c>
      <c r="J252" s="3" t="s">
        <v>237</v>
      </c>
      <c r="K252" s="3" t="s">
        <v>240</v>
      </c>
      <c r="L252" s="7">
        <v>2255353.5</v>
      </c>
      <c r="M252" s="7">
        <v>2463744.83</v>
      </c>
    </row>
    <row r="253" spans="1:13" s="25" customFormat="1" ht="36" x14ac:dyDescent="0.25">
      <c r="A253" s="26">
        <f t="shared" si="5"/>
        <v>252</v>
      </c>
      <c r="B253" s="3" t="s">
        <v>767</v>
      </c>
      <c r="C253" s="11" t="s">
        <v>773</v>
      </c>
      <c r="D253" s="3" t="s">
        <v>720</v>
      </c>
      <c r="E253" s="18" t="s">
        <v>774</v>
      </c>
      <c r="F253" s="11" t="s">
        <v>722</v>
      </c>
      <c r="G253" s="4">
        <v>1</v>
      </c>
      <c r="H253" s="7">
        <v>49162802.659999996</v>
      </c>
      <c r="I253" s="7">
        <v>66944353.560000002</v>
      </c>
      <c r="J253" s="3" t="s">
        <v>237</v>
      </c>
      <c r="K253" s="3" t="s">
        <v>240</v>
      </c>
      <c r="L253" s="7">
        <v>1458966</v>
      </c>
      <c r="M253" s="7">
        <v>1669551.43</v>
      </c>
    </row>
    <row r="254" spans="1:13" s="25" customFormat="1" ht="36" x14ac:dyDescent="0.25">
      <c r="A254" s="26">
        <f t="shared" si="5"/>
        <v>253</v>
      </c>
      <c r="B254" s="3" t="s">
        <v>746</v>
      </c>
      <c r="C254" s="11" t="s">
        <v>775</v>
      </c>
      <c r="D254" s="3" t="s">
        <v>720</v>
      </c>
      <c r="E254" s="13">
        <v>5105030548</v>
      </c>
      <c r="F254" s="11" t="s">
        <v>722</v>
      </c>
      <c r="G254" s="4">
        <v>1</v>
      </c>
      <c r="H254" s="7">
        <v>13714761.550000001</v>
      </c>
      <c r="I254" s="7">
        <v>0</v>
      </c>
      <c r="J254" s="3" t="s">
        <v>237</v>
      </c>
      <c r="K254" s="3" t="s">
        <v>240</v>
      </c>
      <c r="L254" s="7">
        <v>0</v>
      </c>
      <c r="M254" s="7">
        <v>0</v>
      </c>
    </row>
    <row r="255" spans="1:13" s="25" customFormat="1" ht="36" x14ac:dyDescent="0.25">
      <c r="A255" s="26">
        <f t="shared" si="5"/>
        <v>254</v>
      </c>
      <c r="B255" s="3" t="s">
        <v>751</v>
      </c>
      <c r="C255" s="11" t="s">
        <v>776</v>
      </c>
      <c r="D255" s="3" t="s">
        <v>720</v>
      </c>
      <c r="E255" s="18" t="s">
        <v>777</v>
      </c>
      <c r="F255" s="11" t="s">
        <v>722</v>
      </c>
      <c r="G255" s="4">
        <v>1</v>
      </c>
      <c r="H255" s="7">
        <v>79301902.200000003</v>
      </c>
      <c r="I255" s="7">
        <v>94139272.140000001</v>
      </c>
      <c r="J255" s="3" t="s">
        <v>237</v>
      </c>
      <c r="K255" s="3" t="s">
        <v>240</v>
      </c>
      <c r="L255" s="7">
        <v>481000</v>
      </c>
      <c r="M255" s="7">
        <v>568747.26</v>
      </c>
    </row>
    <row r="256" spans="1:13" s="25" customFormat="1" ht="36" x14ac:dyDescent="0.25">
      <c r="A256" s="26">
        <f t="shared" si="5"/>
        <v>255</v>
      </c>
      <c r="B256" s="3" t="s">
        <v>734</v>
      </c>
      <c r="C256" s="11" t="s">
        <v>778</v>
      </c>
      <c r="D256" s="3" t="s">
        <v>720</v>
      </c>
      <c r="E256" s="18" t="s">
        <v>779</v>
      </c>
      <c r="F256" s="11" t="s">
        <v>722</v>
      </c>
      <c r="G256" s="4">
        <v>1</v>
      </c>
      <c r="H256" s="7">
        <v>72121812.549999997</v>
      </c>
      <c r="I256" s="7">
        <v>46086058.060000002</v>
      </c>
      <c r="J256" s="3" t="s">
        <v>237</v>
      </c>
      <c r="K256" s="3" t="s">
        <v>240</v>
      </c>
      <c r="L256" s="7">
        <v>420831</v>
      </c>
      <c r="M256" s="7">
        <v>421219.76</v>
      </c>
    </row>
    <row r="257" spans="1:13" s="25" customFormat="1" ht="36" x14ac:dyDescent="0.25">
      <c r="A257" s="26">
        <f t="shared" si="5"/>
        <v>256</v>
      </c>
      <c r="B257" s="3" t="s">
        <v>762</v>
      </c>
      <c r="C257" s="11" t="s">
        <v>780</v>
      </c>
      <c r="D257" s="3" t="s">
        <v>720</v>
      </c>
      <c r="E257" s="13">
        <v>5105030523</v>
      </c>
      <c r="F257" s="11" t="s">
        <v>722</v>
      </c>
      <c r="G257" s="4">
        <v>1</v>
      </c>
      <c r="H257" s="7">
        <v>274366657.39999998</v>
      </c>
      <c r="I257" s="7">
        <v>71677916.510000005</v>
      </c>
      <c r="J257" s="3" t="s">
        <v>237</v>
      </c>
      <c r="K257" s="3" t="s">
        <v>240</v>
      </c>
      <c r="L257" s="7">
        <v>1258988.6200000001</v>
      </c>
      <c r="M257" s="7">
        <v>1377661.54</v>
      </c>
    </row>
    <row r="258" spans="1:13" s="25" customFormat="1" ht="36" x14ac:dyDescent="0.25">
      <c r="A258" s="26">
        <f t="shared" si="5"/>
        <v>257</v>
      </c>
      <c r="B258" s="3" t="s">
        <v>729</v>
      </c>
      <c r="C258" s="11" t="s">
        <v>781</v>
      </c>
      <c r="D258" s="3" t="s">
        <v>720</v>
      </c>
      <c r="E258" s="13">
        <v>5105030097</v>
      </c>
      <c r="F258" s="11" t="s">
        <v>722</v>
      </c>
      <c r="G258" s="4">
        <v>1</v>
      </c>
      <c r="H258" s="7">
        <v>220874513.86000001</v>
      </c>
      <c r="I258" s="7">
        <v>162236987.46000001</v>
      </c>
      <c r="J258" s="3" t="s">
        <v>237</v>
      </c>
      <c r="K258" s="3" t="s">
        <v>240</v>
      </c>
      <c r="L258" s="7">
        <v>2106104</v>
      </c>
      <c r="M258" s="7">
        <v>2265047.08</v>
      </c>
    </row>
    <row r="259" spans="1:13" s="25" customFormat="1" ht="36" x14ac:dyDescent="0.25">
      <c r="A259" s="26">
        <f t="shared" ref="A259:A322" si="6">1+A258</f>
        <v>258</v>
      </c>
      <c r="B259" s="3" t="s">
        <v>743</v>
      </c>
      <c r="C259" s="11" t="s">
        <v>782</v>
      </c>
      <c r="D259" s="3" t="s">
        <v>720</v>
      </c>
      <c r="E259" s="13">
        <v>5105030080</v>
      </c>
      <c r="F259" s="11" t="s">
        <v>722</v>
      </c>
      <c r="G259" s="4">
        <v>1</v>
      </c>
      <c r="H259" s="7">
        <v>46686072.729999997</v>
      </c>
      <c r="I259" s="7">
        <v>52436315.509999998</v>
      </c>
      <c r="J259" s="3" t="s">
        <v>237</v>
      </c>
      <c r="K259" s="3" t="s">
        <v>240</v>
      </c>
      <c r="L259" s="7">
        <v>858148.5</v>
      </c>
      <c r="M259" s="7">
        <v>924429.98</v>
      </c>
    </row>
    <row r="260" spans="1:13" s="25" customFormat="1" ht="36" x14ac:dyDescent="0.25">
      <c r="A260" s="26">
        <f t="shared" si="6"/>
        <v>259</v>
      </c>
      <c r="B260" s="3" t="s">
        <v>783</v>
      </c>
      <c r="C260" s="11" t="s">
        <v>784</v>
      </c>
      <c r="D260" s="3" t="s">
        <v>720</v>
      </c>
      <c r="E260" s="11">
        <v>5105030604</v>
      </c>
      <c r="F260" s="11" t="s">
        <v>722</v>
      </c>
      <c r="G260" s="4">
        <v>1</v>
      </c>
      <c r="H260" s="7">
        <v>198363216.38999999</v>
      </c>
      <c r="I260" s="7">
        <v>73264072.079999998</v>
      </c>
      <c r="J260" s="3" t="s">
        <v>237</v>
      </c>
      <c r="K260" s="3" t="s">
        <v>240</v>
      </c>
      <c r="L260" s="7">
        <v>848397.15</v>
      </c>
      <c r="M260" s="7">
        <v>933517.13</v>
      </c>
    </row>
    <row r="261" spans="1:13" s="25" customFormat="1" ht="36" x14ac:dyDescent="0.25">
      <c r="A261" s="26">
        <f t="shared" si="6"/>
        <v>260</v>
      </c>
      <c r="B261" s="3" t="s">
        <v>785</v>
      </c>
      <c r="C261" s="11" t="s">
        <v>786</v>
      </c>
      <c r="D261" s="3" t="s">
        <v>720</v>
      </c>
      <c r="E261" s="13">
        <v>5105031252</v>
      </c>
      <c r="F261" s="11" t="s">
        <v>722</v>
      </c>
      <c r="G261" s="4">
        <v>1</v>
      </c>
      <c r="H261" s="7">
        <v>27510351.34</v>
      </c>
      <c r="I261" s="7">
        <v>20298815.109999999</v>
      </c>
      <c r="J261" s="3" t="s">
        <v>237</v>
      </c>
      <c r="K261" s="3" t="s">
        <v>240</v>
      </c>
      <c r="L261" s="7">
        <v>162770</v>
      </c>
      <c r="M261" s="7">
        <v>182246.14</v>
      </c>
    </row>
    <row r="262" spans="1:13" s="25" customFormat="1" ht="36" x14ac:dyDescent="0.25">
      <c r="A262" s="26">
        <f t="shared" si="6"/>
        <v>261</v>
      </c>
      <c r="B262" s="3" t="s">
        <v>787</v>
      </c>
      <c r="C262" s="11" t="s">
        <v>788</v>
      </c>
      <c r="D262" s="3" t="s">
        <v>720</v>
      </c>
      <c r="E262" s="13">
        <v>5105030481</v>
      </c>
      <c r="F262" s="11" t="s">
        <v>722</v>
      </c>
      <c r="G262" s="4">
        <v>1</v>
      </c>
      <c r="H262" s="7">
        <v>34920737.109999999</v>
      </c>
      <c r="I262" s="7">
        <v>24633893.710000001</v>
      </c>
      <c r="J262" s="3" t="s">
        <v>237</v>
      </c>
      <c r="K262" s="3" t="s">
        <v>240</v>
      </c>
      <c r="L262" s="7">
        <v>220810</v>
      </c>
      <c r="M262" s="7">
        <v>216666.97</v>
      </c>
    </row>
    <row r="263" spans="1:13" s="25" customFormat="1" ht="36" x14ac:dyDescent="0.25">
      <c r="A263" s="26">
        <f t="shared" si="6"/>
        <v>262</v>
      </c>
      <c r="B263" s="3" t="s">
        <v>751</v>
      </c>
      <c r="C263" s="11" t="s">
        <v>789</v>
      </c>
      <c r="D263" s="3" t="s">
        <v>720</v>
      </c>
      <c r="E263" s="13">
        <v>5105030770</v>
      </c>
      <c r="F263" s="11" t="s">
        <v>722</v>
      </c>
      <c r="G263" s="4">
        <v>1</v>
      </c>
      <c r="H263" s="7">
        <v>37399373.759999998</v>
      </c>
      <c r="I263" s="7">
        <v>41293110.07</v>
      </c>
      <c r="J263" s="3" t="s">
        <v>237</v>
      </c>
      <c r="K263" s="3" t="s">
        <v>240</v>
      </c>
      <c r="L263" s="7">
        <v>819831</v>
      </c>
      <c r="M263" s="7">
        <v>891332.67</v>
      </c>
    </row>
    <row r="264" spans="1:13" s="25" customFormat="1" ht="36" x14ac:dyDescent="0.25">
      <c r="A264" s="26">
        <f t="shared" si="6"/>
        <v>263</v>
      </c>
      <c r="B264" s="3" t="s">
        <v>751</v>
      </c>
      <c r="C264" s="16" t="s">
        <v>790</v>
      </c>
      <c r="D264" s="3" t="s">
        <v>720</v>
      </c>
      <c r="E264" s="13">
        <v>5105031365</v>
      </c>
      <c r="F264" s="11" t="s">
        <v>722</v>
      </c>
      <c r="G264" s="4">
        <v>1</v>
      </c>
      <c r="H264" s="7">
        <v>254582795.31999999</v>
      </c>
      <c r="I264" s="7">
        <v>191381677.58000001</v>
      </c>
      <c r="J264" s="3" t="s">
        <v>237</v>
      </c>
      <c r="K264" s="3" t="s">
        <v>240</v>
      </c>
      <c r="L264" s="7">
        <v>708608</v>
      </c>
      <c r="M264" s="7">
        <v>791843.41</v>
      </c>
    </row>
    <row r="265" spans="1:13" s="25" customFormat="1" ht="48" x14ac:dyDescent="0.25">
      <c r="A265" s="26">
        <f t="shared" si="6"/>
        <v>264</v>
      </c>
      <c r="B265" s="3" t="s">
        <v>751</v>
      </c>
      <c r="C265" s="16" t="s">
        <v>791</v>
      </c>
      <c r="D265" s="3" t="s">
        <v>720</v>
      </c>
      <c r="E265" s="13">
        <v>5105030202</v>
      </c>
      <c r="F265" s="11" t="s">
        <v>722</v>
      </c>
      <c r="G265" s="4">
        <v>1</v>
      </c>
      <c r="H265" s="7">
        <v>27021089.059999999</v>
      </c>
      <c r="I265" s="7">
        <v>0</v>
      </c>
      <c r="J265" s="5" t="s">
        <v>305</v>
      </c>
      <c r="K265" s="3" t="s">
        <v>407</v>
      </c>
      <c r="L265" s="7">
        <v>0</v>
      </c>
      <c r="M265" s="7">
        <v>0</v>
      </c>
    </row>
    <row r="266" spans="1:13" s="25" customFormat="1" ht="72" x14ac:dyDescent="0.25">
      <c r="A266" s="26">
        <f t="shared" si="6"/>
        <v>265</v>
      </c>
      <c r="B266" s="3" t="s">
        <v>751</v>
      </c>
      <c r="C266" s="16" t="s">
        <v>792</v>
      </c>
      <c r="D266" s="3" t="s">
        <v>720</v>
      </c>
      <c r="E266" s="13">
        <v>5105032601</v>
      </c>
      <c r="F266" s="11" t="s">
        <v>722</v>
      </c>
      <c r="G266" s="4">
        <v>1</v>
      </c>
      <c r="H266" s="7">
        <v>10939554</v>
      </c>
      <c r="I266" s="7">
        <v>8458216.3499999996</v>
      </c>
      <c r="J266" s="5" t="s">
        <v>223</v>
      </c>
      <c r="K266" s="3" t="s">
        <v>793</v>
      </c>
      <c r="L266" s="7">
        <v>0</v>
      </c>
      <c r="M266" s="7">
        <v>0</v>
      </c>
    </row>
    <row r="267" spans="1:13" s="25" customFormat="1" ht="36" x14ac:dyDescent="0.25">
      <c r="A267" s="26">
        <f t="shared" si="6"/>
        <v>266</v>
      </c>
      <c r="B267" s="3" t="s">
        <v>751</v>
      </c>
      <c r="C267" s="16" t="s">
        <v>794</v>
      </c>
      <c r="D267" s="3" t="s">
        <v>720</v>
      </c>
      <c r="E267" s="13" t="s">
        <v>795</v>
      </c>
      <c r="F267" s="11" t="s">
        <v>722</v>
      </c>
      <c r="G267" s="4">
        <v>1</v>
      </c>
      <c r="H267" s="7">
        <v>80481860.459999993</v>
      </c>
      <c r="I267" s="7">
        <v>60029050.520000003</v>
      </c>
      <c r="J267" s="5" t="s">
        <v>25</v>
      </c>
      <c r="K267" s="3" t="s">
        <v>30</v>
      </c>
      <c r="L267" s="7">
        <f>4086946.25+68000</f>
        <v>4154946.25</v>
      </c>
      <c r="M267" s="7">
        <v>4047846.25</v>
      </c>
    </row>
    <row r="268" spans="1:13" s="25" customFormat="1" ht="48" x14ac:dyDescent="0.25">
      <c r="A268" s="26">
        <f t="shared" si="6"/>
        <v>267</v>
      </c>
      <c r="B268" s="3" t="s">
        <v>737</v>
      </c>
      <c r="C268" s="11" t="s">
        <v>796</v>
      </c>
      <c r="D268" s="3" t="s">
        <v>720</v>
      </c>
      <c r="E268" s="16" t="s">
        <v>797</v>
      </c>
      <c r="F268" s="11" t="s">
        <v>722</v>
      </c>
      <c r="G268" s="4">
        <v>1</v>
      </c>
      <c r="H268" s="30">
        <v>15191268.199999999</v>
      </c>
      <c r="I268" s="44">
        <v>0</v>
      </c>
      <c r="J268" s="5" t="s">
        <v>305</v>
      </c>
      <c r="K268" s="3" t="s">
        <v>407</v>
      </c>
      <c r="L268" s="7">
        <v>0</v>
      </c>
      <c r="M268" s="7">
        <v>0</v>
      </c>
    </row>
    <row r="269" spans="1:13" s="25" customFormat="1" ht="48" x14ac:dyDescent="0.25">
      <c r="A269" s="26">
        <f t="shared" si="6"/>
        <v>268</v>
      </c>
      <c r="B269" s="3" t="s">
        <v>767</v>
      </c>
      <c r="C269" s="11" t="s">
        <v>798</v>
      </c>
      <c r="D269" s="3" t="s">
        <v>720</v>
      </c>
      <c r="E269" s="16" t="s">
        <v>799</v>
      </c>
      <c r="F269" s="11" t="s">
        <v>722</v>
      </c>
      <c r="G269" s="4">
        <v>1</v>
      </c>
      <c r="H269" s="30">
        <v>7104436.6600000001</v>
      </c>
      <c r="I269" s="30">
        <v>0</v>
      </c>
      <c r="J269" s="5" t="s">
        <v>305</v>
      </c>
      <c r="K269" s="3" t="s">
        <v>407</v>
      </c>
      <c r="L269" s="7">
        <v>0</v>
      </c>
      <c r="M269" s="7">
        <v>0</v>
      </c>
    </row>
    <row r="270" spans="1:13" s="25" customFormat="1" ht="48" x14ac:dyDescent="0.25">
      <c r="A270" s="26">
        <f t="shared" si="6"/>
        <v>269</v>
      </c>
      <c r="B270" s="3" t="s">
        <v>751</v>
      </c>
      <c r="C270" s="11" t="s">
        <v>800</v>
      </c>
      <c r="D270" s="3" t="s">
        <v>720</v>
      </c>
      <c r="E270" s="16" t="s">
        <v>801</v>
      </c>
      <c r="F270" s="11" t="s">
        <v>722</v>
      </c>
      <c r="G270" s="4">
        <v>1</v>
      </c>
      <c r="H270" s="30">
        <v>55493111.200000003</v>
      </c>
      <c r="I270" s="30">
        <v>67047200.590000004</v>
      </c>
      <c r="J270" s="5" t="s">
        <v>305</v>
      </c>
      <c r="K270" s="3" t="s">
        <v>407</v>
      </c>
      <c r="L270" s="7">
        <v>0</v>
      </c>
      <c r="M270" s="7">
        <v>0</v>
      </c>
    </row>
    <row r="271" spans="1:13" s="25" customFormat="1" ht="48" x14ac:dyDescent="0.25">
      <c r="A271" s="26">
        <f t="shared" si="6"/>
        <v>270</v>
      </c>
      <c r="B271" s="3" t="s">
        <v>734</v>
      </c>
      <c r="C271" s="11" t="s">
        <v>802</v>
      </c>
      <c r="D271" s="3" t="s">
        <v>720</v>
      </c>
      <c r="E271" s="16" t="s">
        <v>803</v>
      </c>
      <c r="F271" s="11" t="s">
        <v>722</v>
      </c>
      <c r="G271" s="4">
        <v>1</v>
      </c>
      <c r="H271" s="30">
        <v>4742622.8</v>
      </c>
      <c r="I271" s="30">
        <v>0</v>
      </c>
      <c r="J271" s="5" t="s">
        <v>305</v>
      </c>
      <c r="K271" s="3" t="s">
        <v>407</v>
      </c>
      <c r="L271" s="7">
        <v>0</v>
      </c>
      <c r="M271" s="7">
        <v>0</v>
      </c>
    </row>
    <row r="272" spans="1:13" s="25" customFormat="1" ht="48" x14ac:dyDescent="0.25">
      <c r="A272" s="26">
        <f t="shared" si="6"/>
        <v>271</v>
      </c>
      <c r="B272" s="3" t="s">
        <v>762</v>
      </c>
      <c r="C272" s="11" t="s">
        <v>804</v>
      </c>
      <c r="D272" s="3" t="s">
        <v>720</v>
      </c>
      <c r="E272" s="16" t="s">
        <v>805</v>
      </c>
      <c r="F272" s="11" t="s">
        <v>722</v>
      </c>
      <c r="G272" s="4">
        <v>1</v>
      </c>
      <c r="H272" s="30">
        <v>20865486.899999999</v>
      </c>
      <c r="I272" s="30">
        <v>15681811.199999999</v>
      </c>
      <c r="J272" s="5" t="s">
        <v>305</v>
      </c>
      <c r="K272" s="3" t="s">
        <v>407</v>
      </c>
      <c r="L272" s="7">
        <v>0</v>
      </c>
      <c r="M272" s="7">
        <v>0</v>
      </c>
    </row>
    <row r="273" spans="1:13" s="25" customFormat="1" ht="48" x14ac:dyDescent="0.25">
      <c r="A273" s="26">
        <f t="shared" si="6"/>
        <v>272</v>
      </c>
      <c r="B273" s="3" t="s">
        <v>729</v>
      </c>
      <c r="C273" s="11" t="s">
        <v>806</v>
      </c>
      <c r="D273" s="3" t="s">
        <v>720</v>
      </c>
      <c r="E273" s="16" t="s">
        <v>807</v>
      </c>
      <c r="F273" s="11" t="s">
        <v>722</v>
      </c>
      <c r="G273" s="4">
        <v>1</v>
      </c>
      <c r="H273" s="30">
        <v>22998576.120000001</v>
      </c>
      <c r="I273" s="30">
        <v>17922731.77</v>
      </c>
      <c r="J273" s="5" t="s">
        <v>305</v>
      </c>
      <c r="K273" s="3" t="s">
        <v>407</v>
      </c>
      <c r="L273" s="7">
        <v>0</v>
      </c>
      <c r="M273" s="7">
        <v>0</v>
      </c>
    </row>
    <row r="274" spans="1:13" s="25" customFormat="1" ht="48" x14ac:dyDescent="0.25">
      <c r="A274" s="26">
        <f t="shared" si="6"/>
        <v>273</v>
      </c>
      <c r="B274" s="3" t="s">
        <v>743</v>
      </c>
      <c r="C274" s="11" t="s">
        <v>808</v>
      </c>
      <c r="D274" s="3" t="s">
        <v>720</v>
      </c>
      <c r="E274" s="16" t="s">
        <v>809</v>
      </c>
      <c r="F274" s="11" t="s">
        <v>722</v>
      </c>
      <c r="G274" s="4">
        <v>1</v>
      </c>
      <c r="H274" s="30">
        <v>3498537.2</v>
      </c>
      <c r="I274" s="30">
        <v>0</v>
      </c>
      <c r="J274" s="5" t="s">
        <v>305</v>
      </c>
      <c r="K274" s="3" t="s">
        <v>407</v>
      </c>
      <c r="L274" s="7">
        <v>0</v>
      </c>
      <c r="M274" s="7">
        <v>0</v>
      </c>
    </row>
    <row r="275" spans="1:13" s="25" customFormat="1" ht="48" x14ac:dyDescent="0.25">
      <c r="A275" s="26">
        <f t="shared" si="6"/>
        <v>274</v>
      </c>
      <c r="B275" s="3" t="s">
        <v>783</v>
      </c>
      <c r="C275" s="11" t="s">
        <v>810</v>
      </c>
      <c r="D275" s="3" t="s">
        <v>720</v>
      </c>
      <c r="E275" s="16" t="s">
        <v>811</v>
      </c>
      <c r="F275" s="11" t="s">
        <v>722</v>
      </c>
      <c r="G275" s="4">
        <v>1</v>
      </c>
      <c r="H275" s="30">
        <v>10094782.98</v>
      </c>
      <c r="I275" s="30">
        <v>0</v>
      </c>
      <c r="J275" s="5" t="s">
        <v>305</v>
      </c>
      <c r="K275" s="3" t="s">
        <v>407</v>
      </c>
      <c r="L275" s="7">
        <v>0</v>
      </c>
      <c r="M275" s="7">
        <v>0</v>
      </c>
    </row>
    <row r="276" spans="1:13" s="25" customFormat="1" ht="36" x14ac:dyDescent="0.25">
      <c r="A276" s="26">
        <f t="shared" si="6"/>
        <v>275</v>
      </c>
      <c r="B276" s="3" t="s">
        <v>751</v>
      </c>
      <c r="C276" s="11" t="s">
        <v>812</v>
      </c>
      <c r="D276" s="3" t="s">
        <v>720</v>
      </c>
      <c r="E276" s="16" t="s">
        <v>813</v>
      </c>
      <c r="F276" s="11" t="s">
        <v>722</v>
      </c>
      <c r="G276" s="4">
        <v>1</v>
      </c>
      <c r="H276" s="30">
        <v>9433594</v>
      </c>
      <c r="I276" s="30">
        <v>5700558.7300000004</v>
      </c>
      <c r="J276" s="5" t="s">
        <v>25</v>
      </c>
      <c r="K276" s="3" t="s">
        <v>32</v>
      </c>
      <c r="L276" s="7">
        <v>0</v>
      </c>
      <c r="M276" s="7">
        <v>0</v>
      </c>
    </row>
    <row r="277" spans="1:13" s="25" customFormat="1" ht="36" x14ac:dyDescent="0.25">
      <c r="A277" s="26">
        <f t="shared" si="6"/>
        <v>276</v>
      </c>
      <c r="B277" s="3" t="s">
        <v>814</v>
      </c>
      <c r="C277" s="11" t="s">
        <v>815</v>
      </c>
      <c r="D277" s="3" t="s">
        <v>720</v>
      </c>
      <c r="E277" s="16" t="s">
        <v>816</v>
      </c>
      <c r="F277" s="11" t="s">
        <v>722</v>
      </c>
      <c r="G277" s="4">
        <v>1</v>
      </c>
      <c r="H277" s="30">
        <v>5718296.4000000004</v>
      </c>
      <c r="I277" s="30">
        <v>3776855</v>
      </c>
      <c r="J277" s="5" t="s">
        <v>25</v>
      </c>
      <c r="K277" s="3" t="s">
        <v>40</v>
      </c>
      <c r="L277" s="7">
        <v>114691</v>
      </c>
      <c r="M277" s="7">
        <v>114691</v>
      </c>
    </row>
    <row r="278" spans="1:13" s="25" customFormat="1" ht="60" x14ac:dyDescent="0.25">
      <c r="A278" s="26">
        <f t="shared" si="6"/>
        <v>277</v>
      </c>
      <c r="B278" s="3" t="s">
        <v>751</v>
      </c>
      <c r="C278" s="154" t="s">
        <v>1712</v>
      </c>
      <c r="D278" s="3" t="s">
        <v>720</v>
      </c>
      <c r="E278" s="16" t="s">
        <v>817</v>
      </c>
      <c r="F278" s="11" t="s">
        <v>722</v>
      </c>
      <c r="G278" s="4">
        <v>1</v>
      </c>
      <c r="H278" s="30">
        <v>134224617.72999999</v>
      </c>
      <c r="I278" s="30">
        <v>77675450</v>
      </c>
      <c r="J278" s="5" t="s">
        <v>25</v>
      </c>
      <c r="K278" s="3" t="s">
        <v>818</v>
      </c>
      <c r="L278" s="7">
        <v>0</v>
      </c>
      <c r="M278" s="7">
        <v>0</v>
      </c>
    </row>
    <row r="279" spans="1:13" s="25" customFormat="1" ht="36" x14ac:dyDescent="0.25">
      <c r="A279" s="26">
        <f t="shared" si="6"/>
        <v>278</v>
      </c>
      <c r="B279" s="3" t="s">
        <v>751</v>
      </c>
      <c r="C279" s="16" t="s">
        <v>819</v>
      </c>
      <c r="D279" s="3" t="s">
        <v>720</v>
      </c>
      <c r="E279" s="13" t="s">
        <v>820</v>
      </c>
      <c r="F279" s="11" t="s">
        <v>722</v>
      </c>
      <c r="G279" s="4">
        <v>1</v>
      </c>
      <c r="H279" s="7">
        <v>68095903.430000007</v>
      </c>
      <c r="I279" s="7">
        <v>57940407.979999997</v>
      </c>
      <c r="J279" s="5" t="s">
        <v>25</v>
      </c>
      <c r="K279" s="3" t="s">
        <v>32</v>
      </c>
      <c r="L279" s="7">
        <v>76206.600000000006</v>
      </c>
      <c r="M279" s="7">
        <v>76206.600000000006</v>
      </c>
    </row>
    <row r="280" spans="1:13" s="25" customFormat="1" ht="84" x14ac:dyDescent="0.25">
      <c r="A280" s="26">
        <f t="shared" si="6"/>
        <v>279</v>
      </c>
      <c r="B280" s="3" t="s">
        <v>821</v>
      </c>
      <c r="C280" s="155" t="s">
        <v>822</v>
      </c>
      <c r="D280" s="3" t="s">
        <v>823</v>
      </c>
      <c r="E280" s="11">
        <v>5108000534</v>
      </c>
      <c r="F280" s="11" t="s">
        <v>504</v>
      </c>
      <c r="G280" s="4">
        <v>1</v>
      </c>
      <c r="H280" s="45">
        <v>79660276.010000005</v>
      </c>
      <c r="I280" s="45">
        <v>103140369.95999999</v>
      </c>
      <c r="J280" s="5" t="s">
        <v>308</v>
      </c>
      <c r="K280" s="3" t="s">
        <v>480</v>
      </c>
      <c r="L280" s="45">
        <v>6476443.9800000004</v>
      </c>
      <c r="M280" s="45">
        <v>6935068.0099999998</v>
      </c>
    </row>
    <row r="281" spans="1:13" s="25" customFormat="1" ht="84" x14ac:dyDescent="0.25">
      <c r="A281" s="26">
        <f t="shared" si="6"/>
        <v>280</v>
      </c>
      <c r="B281" s="3" t="s">
        <v>821</v>
      </c>
      <c r="C281" s="155" t="s">
        <v>824</v>
      </c>
      <c r="D281" s="3" t="s">
        <v>823</v>
      </c>
      <c r="E281" s="11">
        <v>5108900655</v>
      </c>
      <c r="F281" s="11" t="s">
        <v>504</v>
      </c>
      <c r="G281" s="4">
        <v>1</v>
      </c>
      <c r="H281" s="45">
        <v>88211764.219999999</v>
      </c>
      <c r="I281" s="45">
        <v>115027184.19</v>
      </c>
      <c r="J281" s="5" t="s">
        <v>308</v>
      </c>
      <c r="K281" s="3" t="s">
        <v>480</v>
      </c>
      <c r="L281" s="45">
        <v>8236953.8200000003</v>
      </c>
      <c r="M281" s="45">
        <v>9241036</v>
      </c>
    </row>
    <row r="282" spans="1:13" s="25" customFormat="1" ht="84" x14ac:dyDescent="0.25">
      <c r="A282" s="26">
        <f t="shared" si="6"/>
        <v>281</v>
      </c>
      <c r="B282" s="3" t="s">
        <v>821</v>
      </c>
      <c r="C282" s="155" t="s">
        <v>825</v>
      </c>
      <c r="D282" s="3" t="s">
        <v>823</v>
      </c>
      <c r="E282" s="11">
        <v>5108000559</v>
      </c>
      <c r="F282" s="11" t="s">
        <v>504</v>
      </c>
      <c r="G282" s="4">
        <v>1</v>
      </c>
      <c r="H282" s="45">
        <v>130495005.81</v>
      </c>
      <c r="I282" s="45">
        <v>106615996.12</v>
      </c>
      <c r="J282" s="5" t="s">
        <v>308</v>
      </c>
      <c r="K282" s="3" t="s">
        <v>480</v>
      </c>
      <c r="L282" s="45">
        <v>7412833</v>
      </c>
      <c r="M282" s="45">
        <v>7556955.6399999997</v>
      </c>
    </row>
    <row r="283" spans="1:13" s="25" customFormat="1" ht="84" x14ac:dyDescent="0.25">
      <c r="A283" s="26">
        <f t="shared" si="6"/>
        <v>282</v>
      </c>
      <c r="B283" s="3" t="s">
        <v>821</v>
      </c>
      <c r="C283" s="155" t="s">
        <v>826</v>
      </c>
      <c r="D283" s="3" t="s">
        <v>823</v>
      </c>
      <c r="E283" s="11">
        <v>5108000566</v>
      </c>
      <c r="F283" s="11" t="s">
        <v>504</v>
      </c>
      <c r="G283" s="4">
        <v>1</v>
      </c>
      <c r="H283" s="45">
        <v>100565671.95</v>
      </c>
      <c r="I283" s="45">
        <v>114502451.69</v>
      </c>
      <c r="J283" s="5" t="s">
        <v>308</v>
      </c>
      <c r="K283" s="3" t="s">
        <v>480</v>
      </c>
      <c r="L283" s="45">
        <v>8423963.3399999999</v>
      </c>
      <c r="M283" s="45">
        <v>9567305.7599999998</v>
      </c>
    </row>
    <row r="284" spans="1:13" s="25" customFormat="1" ht="84" x14ac:dyDescent="0.25">
      <c r="A284" s="26">
        <f t="shared" si="6"/>
        <v>283</v>
      </c>
      <c r="B284" s="3" t="s">
        <v>821</v>
      </c>
      <c r="C284" s="155" t="s">
        <v>827</v>
      </c>
      <c r="D284" s="3" t="s">
        <v>823</v>
      </c>
      <c r="E284" s="11">
        <v>5108000510</v>
      </c>
      <c r="F284" s="11" t="s">
        <v>504</v>
      </c>
      <c r="G284" s="4">
        <v>1</v>
      </c>
      <c r="H284" s="45">
        <v>182173636.44999999</v>
      </c>
      <c r="I284" s="14">
        <v>135998580.69</v>
      </c>
      <c r="J284" s="5" t="s">
        <v>308</v>
      </c>
      <c r="K284" s="3" t="s">
        <v>480</v>
      </c>
      <c r="L284" s="45">
        <v>631807.5</v>
      </c>
      <c r="M284" s="45">
        <v>720928.7</v>
      </c>
    </row>
    <row r="285" spans="1:13" s="25" customFormat="1" ht="84" x14ac:dyDescent="0.25">
      <c r="A285" s="26">
        <f t="shared" si="6"/>
        <v>284</v>
      </c>
      <c r="B285" s="3" t="s">
        <v>821</v>
      </c>
      <c r="C285" s="155" t="s">
        <v>828</v>
      </c>
      <c r="D285" s="3" t="s">
        <v>823</v>
      </c>
      <c r="E285" s="11">
        <v>5108900670</v>
      </c>
      <c r="F285" s="11" t="s">
        <v>504</v>
      </c>
      <c r="G285" s="4">
        <v>1</v>
      </c>
      <c r="H285" s="14">
        <v>89146964.299999997</v>
      </c>
      <c r="I285" s="14">
        <v>62095259.359999999</v>
      </c>
      <c r="J285" s="5" t="s">
        <v>308</v>
      </c>
      <c r="K285" s="3" t="s">
        <v>480</v>
      </c>
      <c r="L285" s="45">
        <v>274800</v>
      </c>
      <c r="M285" s="45">
        <v>325555.86</v>
      </c>
    </row>
    <row r="286" spans="1:13" s="25" customFormat="1" ht="84" x14ac:dyDescent="0.25">
      <c r="A286" s="26">
        <f t="shared" si="6"/>
        <v>285</v>
      </c>
      <c r="B286" s="3" t="s">
        <v>821</v>
      </c>
      <c r="C286" s="155" t="s">
        <v>829</v>
      </c>
      <c r="D286" s="3" t="s">
        <v>823</v>
      </c>
      <c r="E286" s="11">
        <v>5108900687</v>
      </c>
      <c r="F286" s="11" t="s">
        <v>504</v>
      </c>
      <c r="G286" s="4">
        <v>1</v>
      </c>
      <c r="H286" s="14">
        <v>290022933.54000002</v>
      </c>
      <c r="I286" s="14">
        <v>237455159.44</v>
      </c>
      <c r="J286" s="5" t="s">
        <v>308</v>
      </c>
      <c r="K286" s="3" t="s">
        <v>480</v>
      </c>
      <c r="L286" s="45">
        <v>495378.27</v>
      </c>
      <c r="M286" s="45">
        <v>694321.1</v>
      </c>
    </row>
    <row r="287" spans="1:13" s="25" customFormat="1" ht="84" x14ac:dyDescent="0.25">
      <c r="A287" s="26">
        <f t="shared" si="6"/>
        <v>286</v>
      </c>
      <c r="B287" s="3" t="s">
        <v>821</v>
      </c>
      <c r="C287" s="155" t="s">
        <v>830</v>
      </c>
      <c r="D287" s="3" t="s">
        <v>823</v>
      </c>
      <c r="E287" s="11">
        <v>5108900694</v>
      </c>
      <c r="F287" s="11" t="s">
        <v>504</v>
      </c>
      <c r="G287" s="4">
        <v>1</v>
      </c>
      <c r="H287" s="14">
        <v>132335950.23</v>
      </c>
      <c r="I287" s="14">
        <v>91429606.140000001</v>
      </c>
      <c r="J287" s="5" t="s">
        <v>308</v>
      </c>
      <c r="K287" s="3" t="s">
        <v>480</v>
      </c>
      <c r="L287" s="45">
        <v>218002.55</v>
      </c>
      <c r="M287" s="45">
        <v>384399.2</v>
      </c>
    </row>
    <row r="288" spans="1:13" s="25" customFormat="1" ht="84" x14ac:dyDescent="0.25">
      <c r="A288" s="26">
        <f t="shared" si="6"/>
        <v>287</v>
      </c>
      <c r="B288" s="3" t="s">
        <v>821</v>
      </c>
      <c r="C288" s="155" t="s">
        <v>831</v>
      </c>
      <c r="D288" s="3" t="s">
        <v>823</v>
      </c>
      <c r="E288" s="11">
        <v>5108900704</v>
      </c>
      <c r="F288" s="11" t="s">
        <v>504</v>
      </c>
      <c r="G288" s="4">
        <v>1</v>
      </c>
      <c r="H288" s="14">
        <v>50631532.380000003</v>
      </c>
      <c r="I288" s="14">
        <v>32595081.949999999</v>
      </c>
      <c r="J288" s="5" t="s">
        <v>308</v>
      </c>
      <c r="K288" s="3" t="s">
        <v>480</v>
      </c>
      <c r="L288" s="45" t="s">
        <v>45</v>
      </c>
      <c r="M288" s="45" t="s">
        <v>45</v>
      </c>
    </row>
    <row r="289" spans="1:13" s="25" customFormat="1" ht="84" x14ac:dyDescent="0.25">
      <c r="A289" s="26">
        <f t="shared" si="6"/>
        <v>288</v>
      </c>
      <c r="B289" s="3" t="s">
        <v>821</v>
      </c>
      <c r="C289" s="94" t="s">
        <v>1713</v>
      </c>
      <c r="D289" s="3" t="s">
        <v>823</v>
      </c>
      <c r="E289" s="11">
        <v>5108900856</v>
      </c>
      <c r="F289" s="11" t="s">
        <v>504</v>
      </c>
      <c r="G289" s="4">
        <v>1</v>
      </c>
      <c r="H289" s="14">
        <v>59817407.759999998</v>
      </c>
      <c r="I289" s="14">
        <v>50473419.329999998</v>
      </c>
      <c r="J289" s="5" t="s">
        <v>305</v>
      </c>
      <c r="K289" s="3" t="s">
        <v>306</v>
      </c>
      <c r="L289" s="45">
        <v>468881</v>
      </c>
      <c r="M289" s="45">
        <v>888935</v>
      </c>
    </row>
    <row r="290" spans="1:13" s="25" customFormat="1" ht="84" x14ac:dyDescent="0.25">
      <c r="A290" s="26">
        <f t="shared" si="6"/>
        <v>289</v>
      </c>
      <c r="B290" s="3" t="s">
        <v>821</v>
      </c>
      <c r="C290" s="94" t="s">
        <v>1714</v>
      </c>
      <c r="D290" s="3" t="s">
        <v>823</v>
      </c>
      <c r="E290" s="11">
        <v>5108001062</v>
      </c>
      <c r="F290" s="11" t="s">
        <v>504</v>
      </c>
      <c r="G290" s="4">
        <v>1</v>
      </c>
      <c r="H290" s="14">
        <v>61618010.450000003</v>
      </c>
      <c r="I290" s="14">
        <v>24879524.710000001</v>
      </c>
      <c r="J290" s="5" t="s">
        <v>427</v>
      </c>
      <c r="K290" s="3" t="s">
        <v>644</v>
      </c>
      <c r="L290" s="45">
        <v>17605579.82</v>
      </c>
      <c r="M290" s="45">
        <v>17603903.949999999</v>
      </c>
    </row>
    <row r="291" spans="1:13" s="25" customFormat="1" ht="84" x14ac:dyDescent="0.25">
      <c r="A291" s="26">
        <f t="shared" si="6"/>
        <v>290</v>
      </c>
      <c r="B291" s="3" t="s">
        <v>821</v>
      </c>
      <c r="C291" s="94" t="s">
        <v>1715</v>
      </c>
      <c r="D291" s="3" t="s">
        <v>823</v>
      </c>
      <c r="E291" s="11">
        <v>5108900895</v>
      </c>
      <c r="F291" s="11" t="s">
        <v>504</v>
      </c>
      <c r="G291" s="4">
        <v>1</v>
      </c>
      <c r="H291" s="14">
        <v>78361426.239999995</v>
      </c>
      <c r="I291" s="14">
        <v>63173861.869999997</v>
      </c>
      <c r="J291" s="5" t="s">
        <v>19</v>
      </c>
      <c r="K291" s="3" t="s">
        <v>20</v>
      </c>
      <c r="L291" s="45">
        <v>3700671.7</v>
      </c>
      <c r="M291" s="45">
        <v>3911690.36</v>
      </c>
    </row>
    <row r="292" spans="1:13" s="25" customFormat="1" ht="84" x14ac:dyDescent="0.25">
      <c r="A292" s="26">
        <f t="shared" si="6"/>
        <v>291</v>
      </c>
      <c r="B292" s="3" t="s">
        <v>821</v>
      </c>
      <c r="C292" s="94" t="s">
        <v>1716</v>
      </c>
      <c r="D292" s="3" t="s">
        <v>823</v>
      </c>
      <c r="E292" s="11">
        <v>5108901000</v>
      </c>
      <c r="F292" s="11" t="s">
        <v>496</v>
      </c>
      <c r="G292" s="4">
        <v>1</v>
      </c>
      <c r="H292" s="45">
        <v>15460758.15</v>
      </c>
      <c r="I292" s="45">
        <v>11229388.949999999</v>
      </c>
      <c r="J292" s="5" t="s">
        <v>223</v>
      </c>
      <c r="K292" s="3" t="s">
        <v>832</v>
      </c>
      <c r="L292" s="45" t="s">
        <v>45</v>
      </c>
      <c r="M292" s="45" t="s">
        <v>45</v>
      </c>
    </row>
    <row r="293" spans="1:13" s="25" customFormat="1" ht="60" x14ac:dyDescent="0.25">
      <c r="A293" s="26">
        <f t="shared" si="6"/>
        <v>292</v>
      </c>
      <c r="B293" s="3" t="s">
        <v>821</v>
      </c>
      <c r="C293" s="11" t="s">
        <v>833</v>
      </c>
      <c r="D293" s="3" t="s">
        <v>834</v>
      </c>
      <c r="E293" s="11">
        <v>5108004056</v>
      </c>
      <c r="F293" s="11" t="s">
        <v>368</v>
      </c>
      <c r="G293" s="4">
        <v>1</v>
      </c>
      <c r="H293" s="14">
        <v>20492847</v>
      </c>
      <c r="I293" s="14">
        <v>11201674.800000001</v>
      </c>
      <c r="J293" s="5" t="s">
        <v>55</v>
      </c>
      <c r="K293" s="3" t="s">
        <v>835</v>
      </c>
      <c r="L293" s="14">
        <v>193814.36</v>
      </c>
      <c r="M293" s="14">
        <v>205028.27</v>
      </c>
    </row>
    <row r="294" spans="1:13" s="25" customFormat="1" ht="72" x14ac:dyDescent="0.25">
      <c r="A294" s="26">
        <f t="shared" si="6"/>
        <v>293</v>
      </c>
      <c r="B294" s="3" t="s">
        <v>821</v>
      </c>
      <c r="C294" s="11" t="s">
        <v>836</v>
      </c>
      <c r="D294" s="3" t="s">
        <v>837</v>
      </c>
      <c r="E294" s="11">
        <v>5108900831</v>
      </c>
      <c r="F294" s="11" t="s">
        <v>368</v>
      </c>
      <c r="G294" s="4">
        <v>1</v>
      </c>
      <c r="H294" s="14">
        <v>117420082.12</v>
      </c>
      <c r="I294" s="14">
        <v>47896214.640000001</v>
      </c>
      <c r="J294" s="5" t="s">
        <v>25</v>
      </c>
      <c r="K294" s="3" t="s">
        <v>487</v>
      </c>
      <c r="L294" s="14">
        <v>9766028.5</v>
      </c>
      <c r="M294" s="14">
        <v>9959572.1999999993</v>
      </c>
    </row>
    <row r="295" spans="1:13" s="25" customFormat="1" ht="72" x14ac:dyDescent="0.25">
      <c r="A295" s="26">
        <f t="shared" si="6"/>
        <v>294</v>
      </c>
      <c r="B295" s="3" t="s">
        <v>821</v>
      </c>
      <c r="C295" s="11" t="s">
        <v>838</v>
      </c>
      <c r="D295" s="3" t="s">
        <v>837</v>
      </c>
      <c r="E295" s="11">
        <v>5108900623</v>
      </c>
      <c r="F295" s="11" t="s">
        <v>368</v>
      </c>
      <c r="G295" s="4">
        <v>1</v>
      </c>
      <c r="H295" s="14">
        <v>481860254.81</v>
      </c>
      <c r="I295" s="14">
        <v>98601978.359999999</v>
      </c>
      <c r="J295" s="5" t="s">
        <v>25</v>
      </c>
      <c r="K295" s="3" t="s">
        <v>413</v>
      </c>
      <c r="L295" s="14">
        <v>11684741.779999999</v>
      </c>
      <c r="M295" s="14">
        <v>11301000.970000001</v>
      </c>
    </row>
    <row r="296" spans="1:13" s="25" customFormat="1" ht="72" x14ac:dyDescent="0.25">
      <c r="A296" s="26">
        <f t="shared" si="6"/>
        <v>295</v>
      </c>
      <c r="B296" s="3" t="s">
        <v>821</v>
      </c>
      <c r="C296" s="11" t="s">
        <v>839</v>
      </c>
      <c r="D296" s="3" t="s">
        <v>837</v>
      </c>
      <c r="E296" s="11">
        <v>5108900045</v>
      </c>
      <c r="F296" s="11" t="s">
        <v>368</v>
      </c>
      <c r="G296" s="4">
        <v>1</v>
      </c>
      <c r="H296" s="14">
        <v>81638215.680000007</v>
      </c>
      <c r="I296" s="14">
        <v>48175517.759999998</v>
      </c>
      <c r="J296" s="5" t="s">
        <v>25</v>
      </c>
      <c r="K296" s="3" t="s">
        <v>410</v>
      </c>
      <c r="L296" s="14">
        <v>3504021.02</v>
      </c>
      <c r="M296" s="14">
        <v>3531098.1</v>
      </c>
    </row>
    <row r="297" spans="1:13" s="25" customFormat="1" ht="72" x14ac:dyDescent="0.25">
      <c r="A297" s="26">
        <f t="shared" si="6"/>
        <v>296</v>
      </c>
      <c r="B297" s="3" t="s">
        <v>821</v>
      </c>
      <c r="C297" s="11" t="s">
        <v>840</v>
      </c>
      <c r="D297" s="3" t="s">
        <v>837</v>
      </c>
      <c r="E297" s="11">
        <v>5108900800</v>
      </c>
      <c r="F297" s="11" t="s">
        <v>300</v>
      </c>
      <c r="G297" s="4">
        <v>1</v>
      </c>
      <c r="H297" s="14">
        <v>60146475.729999997</v>
      </c>
      <c r="I297" s="14">
        <v>56241954</v>
      </c>
      <c r="J297" s="5" t="s">
        <v>315</v>
      </c>
      <c r="K297" s="3" t="s">
        <v>316</v>
      </c>
      <c r="L297" s="14">
        <v>2101463.5</v>
      </c>
      <c r="M297" s="14">
        <v>2340763.52</v>
      </c>
    </row>
    <row r="298" spans="1:13" s="25" customFormat="1" ht="72" x14ac:dyDescent="0.25">
      <c r="A298" s="26">
        <f t="shared" si="6"/>
        <v>297</v>
      </c>
      <c r="B298" s="3" t="s">
        <v>821</v>
      </c>
      <c r="C298" s="11" t="s">
        <v>841</v>
      </c>
      <c r="D298" s="3" t="s">
        <v>837</v>
      </c>
      <c r="E298" s="11">
        <v>5108900775</v>
      </c>
      <c r="F298" s="11" t="s">
        <v>300</v>
      </c>
      <c r="G298" s="4">
        <v>1</v>
      </c>
      <c r="H298" s="14">
        <v>26551741.579999998</v>
      </c>
      <c r="I298" s="14">
        <v>20082393.109999999</v>
      </c>
      <c r="J298" s="5" t="s">
        <v>315</v>
      </c>
      <c r="K298" s="3" t="s">
        <v>316</v>
      </c>
      <c r="L298" s="14">
        <v>895925</v>
      </c>
      <c r="M298" s="14">
        <v>999680</v>
      </c>
    </row>
    <row r="299" spans="1:13" s="25" customFormat="1" ht="72" x14ac:dyDescent="0.25">
      <c r="A299" s="26">
        <f t="shared" si="6"/>
        <v>298</v>
      </c>
      <c r="B299" s="3" t="s">
        <v>821</v>
      </c>
      <c r="C299" s="11" t="s">
        <v>842</v>
      </c>
      <c r="D299" s="3" t="s">
        <v>837</v>
      </c>
      <c r="E299" s="11">
        <v>5108900817</v>
      </c>
      <c r="F299" s="11" t="s">
        <v>368</v>
      </c>
      <c r="G299" s="4">
        <v>1</v>
      </c>
      <c r="H299" s="14">
        <v>113118547.23</v>
      </c>
      <c r="I299" s="14">
        <v>44724319.100000001</v>
      </c>
      <c r="J299" s="5" t="s">
        <v>25</v>
      </c>
      <c r="K299" s="3" t="s">
        <v>32</v>
      </c>
      <c r="L299" s="14">
        <v>1394761</v>
      </c>
      <c r="M299" s="14">
        <v>1405238</v>
      </c>
    </row>
    <row r="300" spans="1:13" s="25" customFormat="1" ht="72" x14ac:dyDescent="0.25">
      <c r="A300" s="26">
        <f t="shared" si="6"/>
        <v>299</v>
      </c>
      <c r="B300" s="3" t="s">
        <v>821</v>
      </c>
      <c r="C300" s="11" t="s">
        <v>843</v>
      </c>
      <c r="D300" s="3" t="s">
        <v>837</v>
      </c>
      <c r="E300" s="11">
        <v>5108997654</v>
      </c>
      <c r="F300" s="11" t="s">
        <v>295</v>
      </c>
      <c r="G300" s="4">
        <v>1</v>
      </c>
      <c r="H300" s="14">
        <v>4451459.95</v>
      </c>
      <c r="I300" s="14">
        <v>3137468.11</v>
      </c>
      <c r="J300" s="5" t="s">
        <v>25</v>
      </c>
      <c r="K300" s="3" t="s">
        <v>32</v>
      </c>
      <c r="L300" s="11" t="s">
        <v>45</v>
      </c>
      <c r="M300" s="45" t="s">
        <v>45</v>
      </c>
    </row>
    <row r="301" spans="1:13" s="25" customFormat="1" ht="96" x14ac:dyDescent="0.25">
      <c r="A301" s="26">
        <f t="shared" si="6"/>
        <v>300</v>
      </c>
      <c r="B301" s="3" t="s">
        <v>821</v>
      </c>
      <c r="C301" s="11" t="s">
        <v>844</v>
      </c>
      <c r="D301" s="3" t="s">
        <v>834</v>
      </c>
      <c r="E301" s="11">
        <v>5108200068</v>
      </c>
      <c r="F301" s="11" t="s">
        <v>322</v>
      </c>
      <c r="G301" s="4">
        <v>1</v>
      </c>
      <c r="H301" s="14" t="s">
        <v>845</v>
      </c>
      <c r="I301" s="14" t="s">
        <v>45</v>
      </c>
      <c r="J301" s="5" t="s">
        <v>522</v>
      </c>
      <c r="K301" s="3" t="s">
        <v>523</v>
      </c>
      <c r="L301" s="11" t="s">
        <v>45</v>
      </c>
      <c r="M301" s="45" t="s">
        <v>45</v>
      </c>
    </row>
    <row r="302" spans="1:13" s="25" customFormat="1" ht="96" x14ac:dyDescent="0.25">
      <c r="A302" s="26">
        <f t="shared" si="6"/>
        <v>301</v>
      </c>
      <c r="B302" s="3" t="s">
        <v>821</v>
      </c>
      <c r="C302" s="11" t="s">
        <v>846</v>
      </c>
      <c r="D302" s="3" t="s">
        <v>834</v>
      </c>
      <c r="E302" s="11">
        <v>5108120045</v>
      </c>
      <c r="F302" s="11" t="s">
        <v>322</v>
      </c>
      <c r="G302" s="4">
        <v>1</v>
      </c>
      <c r="H302" s="14" t="s">
        <v>847</v>
      </c>
      <c r="I302" s="14" t="s">
        <v>45</v>
      </c>
      <c r="J302" s="5" t="s">
        <v>848</v>
      </c>
      <c r="K302" s="3" t="s">
        <v>849</v>
      </c>
      <c r="L302" s="11" t="s">
        <v>45</v>
      </c>
      <c r="M302" s="45" t="s">
        <v>45</v>
      </c>
    </row>
    <row r="303" spans="1:13" s="25" customFormat="1" ht="108" x14ac:dyDescent="0.25">
      <c r="A303" s="26">
        <f t="shared" si="6"/>
        <v>302</v>
      </c>
      <c r="B303" s="3" t="s">
        <v>821</v>
      </c>
      <c r="C303" s="11" t="s">
        <v>850</v>
      </c>
      <c r="D303" s="3" t="s">
        <v>834</v>
      </c>
      <c r="E303" s="11">
        <v>5108200050</v>
      </c>
      <c r="F303" s="11" t="s">
        <v>322</v>
      </c>
      <c r="G303" s="4">
        <v>1</v>
      </c>
      <c r="H303" s="14" t="s">
        <v>851</v>
      </c>
      <c r="I303" s="14" t="s">
        <v>852</v>
      </c>
      <c r="J303" s="5" t="s">
        <v>853</v>
      </c>
      <c r="K303" s="3" t="s">
        <v>854</v>
      </c>
      <c r="L303" s="11" t="s">
        <v>45</v>
      </c>
      <c r="M303" s="45" t="s">
        <v>45</v>
      </c>
    </row>
    <row r="304" spans="1:13" s="25" customFormat="1" ht="84" x14ac:dyDescent="0.25">
      <c r="A304" s="26">
        <f t="shared" si="6"/>
        <v>303</v>
      </c>
      <c r="B304" s="3" t="s">
        <v>821</v>
      </c>
      <c r="C304" s="11" t="s">
        <v>855</v>
      </c>
      <c r="D304" s="3" t="s">
        <v>834</v>
      </c>
      <c r="E304" s="11">
        <v>5108003493</v>
      </c>
      <c r="F304" s="11" t="s">
        <v>322</v>
      </c>
      <c r="G304" s="4">
        <v>1</v>
      </c>
      <c r="H304" s="14">
        <v>22453913.710000001</v>
      </c>
      <c r="I304" s="14">
        <v>11904532.33</v>
      </c>
      <c r="J304" s="5" t="s">
        <v>432</v>
      </c>
      <c r="K304" s="3" t="s">
        <v>433</v>
      </c>
      <c r="L304" s="14">
        <v>175059650.59999999</v>
      </c>
      <c r="M304" s="14">
        <v>33670341.18</v>
      </c>
    </row>
    <row r="305" spans="1:13" s="25" customFormat="1" ht="36" x14ac:dyDescent="0.25">
      <c r="A305" s="26">
        <f t="shared" si="6"/>
        <v>304</v>
      </c>
      <c r="B305" s="3" t="s">
        <v>821</v>
      </c>
      <c r="C305" s="11" t="s">
        <v>856</v>
      </c>
      <c r="D305" s="3" t="s">
        <v>834</v>
      </c>
      <c r="E305" s="3">
        <v>5108004056</v>
      </c>
      <c r="F305" s="11" t="s">
        <v>322</v>
      </c>
      <c r="G305" s="4">
        <v>1</v>
      </c>
      <c r="H305" s="14">
        <v>20492847</v>
      </c>
      <c r="I305" s="14">
        <v>11201674.800000001</v>
      </c>
      <c r="J305" s="5" t="s">
        <v>55</v>
      </c>
      <c r="K305" s="3" t="s">
        <v>835</v>
      </c>
      <c r="L305" s="11" t="s">
        <v>45</v>
      </c>
      <c r="M305" s="45" t="s">
        <v>45</v>
      </c>
    </row>
    <row r="306" spans="1:13" s="25" customFormat="1" ht="96" x14ac:dyDescent="0.25">
      <c r="A306" s="26">
        <f t="shared" si="6"/>
        <v>305</v>
      </c>
      <c r="B306" s="3" t="s">
        <v>821</v>
      </c>
      <c r="C306" s="11" t="s">
        <v>857</v>
      </c>
      <c r="D306" s="3" t="s">
        <v>858</v>
      </c>
      <c r="E306" s="11">
        <v>5108000615</v>
      </c>
      <c r="F306" s="11" t="s">
        <v>295</v>
      </c>
      <c r="G306" s="4">
        <v>1</v>
      </c>
      <c r="H306" s="14">
        <v>737300136.88999999</v>
      </c>
      <c r="I306" s="14">
        <v>318349408.38999999</v>
      </c>
      <c r="J306" s="5" t="s">
        <v>19</v>
      </c>
      <c r="K306" s="3" t="s">
        <v>20</v>
      </c>
      <c r="L306" s="11" t="s">
        <v>45</v>
      </c>
      <c r="M306" s="45" t="s">
        <v>45</v>
      </c>
    </row>
    <row r="307" spans="1:13" s="25" customFormat="1" ht="72" x14ac:dyDescent="0.25">
      <c r="A307" s="26">
        <f t="shared" si="6"/>
        <v>306</v>
      </c>
      <c r="B307" s="3" t="s">
        <v>821</v>
      </c>
      <c r="C307" s="11" t="s">
        <v>859</v>
      </c>
      <c r="D307" s="3" t="s">
        <v>860</v>
      </c>
      <c r="E307" s="11">
        <v>5108001048</v>
      </c>
      <c r="F307" s="11" t="s">
        <v>295</v>
      </c>
      <c r="G307" s="4">
        <v>1</v>
      </c>
      <c r="H307" s="14">
        <v>42142333.840000004</v>
      </c>
      <c r="I307" s="14">
        <v>27458967.23</v>
      </c>
      <c r="J307" s="5" t="s">
        <v>361</v>
      </c>
      <c r="K307" s="3" t="s">
        <v>861</v>
      </c>
      <c r="L307" s="11" t="s">
        <v>45</v>
      </c>
      <c r="M307" s="45" t="s">
        <v>45</v>
      </c>
    </row>
    <row r="308" spans="1:13" s="25" customFormat="1" ht="84" x14ac:dyDescent="0.25">
      <c r="A308" s="26">
        <f t="shared" si="6"/>
        <v>307</v>
      </c>
      <c r="B308" s="3" t="s">
        <v>862</v>
      </c>
      <c r="C308" s="11" t="s">
        <v>863</v>
      </c>
      <c r="D308" s="3" t="s">
        <v>864</v>
      </c>
      <c r="E308" s="13">
        <v>5110003437</v>
      </c>
      <c r="F308" s="11" t="s">
        <v>300</v>
      </c>
      <c r="G308" s="4">
        <v>1</v>
      </c>
      <c r="H308" s="7">
        <v>45392983.719999999</v>
      </c>
      <c r="I308" s="7">
        <v>34786083.57</v>
      </c>
      <c r="J308" s="5" t="s">
        <v>427</v>
      </c>
      <c r="K308" s="3" t="s">
        <v>428</v>
      </c>
      <c r="L308" s="7">
        <v>80775.600000000006</v>
      </c>
      <c r="M308" s="7">
        <v>80775.600000000006</v>
      </c>
    </row>
    <row r="309" spans="1:13" s="25" customFormat="1" ht="48" x14ac:dyDescent="0.25">
      <c r="A309" s="26">
        <f t="shared" si="6"/>
        <v>308</v>
      </c>
      <c r="B309" s="3" t="s">
        <v>862</v>
      </c>
      <c r="C309" s="11" t="s">
        <v>865</v>
      </c>
      <c r="D309" s="3" t="s">
        <v>866</v>
      </c>
      <c r="E309" s="13">
        <v>5114205145</v>
      </c>
      <c r="F309" s="11" t="s">
        <v>295</v>
      </c>
      <c r="G309" s="4">
        <v>1</v>
      </c>
      <c r="H309" s="7">
        <v>26921330.93</v>
      </c>
      <c r="I309" s="7">
        <v>19392684.620000001</v>
      </c>
      <c r="J309" s="5" t="s">
        <v>361</v>
      </c>
      <c r="K309" s="3" t="s">
        <v>47</v>
      </c>
      <c r="L309" s="7">
        <v>0</v>
      </c>
      <c r="M309" s="7">
        <v>0</v>
      </c>
    </row>
    <row r="310" spans="1:13" s="25" customFormat="1" ht="48" x14ac:dyDescent="0.25">
      <c r="A310" s="26">
        <f t="shared" si="6"/>
        <v>309</v>
      </c>
      <c r="B310" s="3" t="s">
        <v>862</v>
      </c>
      <c r="C310" s="11" t="s">
        <v>867</v>
      </c>
      <c r="D310" s="3" t="s">
        <v>866</v>
      </c>
      <c r="E310" s="13">
        <v>5114000356</v>
      </c>
      <c r="F310" s="11" t="s">
        <v>295</v>
      </c>
      <c r="G310" s="4">
        <v>1</v>
      </c>
      <c r="H310" s="7">
        <v>149651809.34</v>
      </c>
      <c r="I310" s="7">
        <v>114137304.90000001</v>
      </c>
      <c r="J310" s="5" t="s">
        <v>443</v>
      </c>
      <c r="K310" s="3" t="s">
        <v>444</v>
      </c>
      <c r="L310" s="7">
        <v>0</v>
      </c>
      <c r="M310" s="7">
        <v>0</v>
      </c>
    </row>
    <row r="311" spans="1:13" s="25" customFormat="1" ht="48" x14ac:dyDescent="0.25">
      <c r="A311" s="26">
        <f t="shared" si="6"/>
        <v>310</v>
      </c>
      <c r="B311" s="3" t="s">
        <v>862</v>
      </c>
      <c r="C311" s="11" t="s">
        <v>868</v>
      </c>
      <c r="D311" s="3" t="s">
        <v>866</v>
      </c>
      <c r="E311" s="13">
        <v>5114000290</v>
      </c>
      <c r="F311" s="11" t="s">
        <v>295</v>
      </c>
      <c r="G311" s="4">
        <v>1</v>
      </c>
      <c r="H311" s="7">
        <v>23142814.649999999</v>
      </c>
      <c r="I311" s="7">
        <v>15276842.140000001</v>
      </c>
      <c r="J311" s="5" t="s">
        <v>14</v>
      </c>
      <c r="K311" s="3" t="s">
        <v>302</v>
      </c>
      <c r="L311" s="7">
        <v>0</v>
      </c>
      <c r="M311" s="7">
        <v>0</v>
      </c>
    </row>
    <row r="312" spans="1:13" s="25" customFormat="1" ht="48" x14ac:dyDescent="0.25">
      <c r="A312" s="26">
        <f t="shared" si="6"/>
        <v>311</v>
      </c>
      <c r="B312" s="3" t="s">
        <v>862</v>
      </c>
      <c r="C312" s="11" t="s">
        <v>869</v>
      </c>
      <c r="D312" s="3" t="s">
        <v>866</v>
      </c>
      <c r="E312" s="13">
        <v>5114020169</v>
      </c>
      <c r="F312" s="11" t="s">
        <v>300</v>
      </c>
      <c r="G312" s="4">
        <v>1</v>
      </c>
      <c r="H312" s="7">
        <v>20174393.129999999</v>
      </c>
      <c r="I312" s="7">
        <v>12867652.84</v>
      </c>
      <c r="J312" s="3" t="s">
        <v>308</v>
      </c>
      <c r="K312" s="3" t="s">
        <v>309</v>
      </c>
      <c r="L312" s="7">
        <v>0</v>
      </c>
      <c r="M312" s="7">
        <v>0</v>
      </c>
    </row>
    <row r="313" spans="1:13" s="25" customFormat="1" ht="60" x14ac:dyDescent="0.25">
      <c r="A313" s="26">
        <f t="shared" si="6"/>
        <v>312</v>
      </c>
      <c r="B313" s="3" t="s">
        <v>862</v>
      </c>
      <c r="C313" s="11" t="s">
        <v>870</v>
      </c>
      <c r="D313" s="3" t="s">
        <v>864</v>
      </c>
      <c r="E313" s="13">
        <v>5114020200</v>
      </c>
      <c r="F313" s="11" t="s">
        <v>300</v>
      </c>
      <c r="G313" s="4">
        <v>1</v>
      </c>
      <c r="H313" s="7">
        <v>48449893.090000004</v>
      </c>
      <c r="I313" s="7">
        <v>32046509.219999999</v>
      </c>
      <c r="J313" s="3" t="s">
        <v>237</v>
      </c>
      <c r="K313" s="3" t="s">
        <v>341</v>
      </c>
      <c r="L313" s="7">
        <v>0</v>
      </c>
      <c r="M313" s="7">
        <v>0</v>
      </c>
    </row>
    <row r="314" spans="1:13" s="25" customFormat="1" ht="96" x14ac:dyDescent="0.25">
      <c r="A314" s="26">
        <f t="shared" si="6"/>
        <v>313</v>
      </c>
      <c r="B314" s="3" t="s">
        <v>862</v>
      </c>
      <c r="C314" s="11" t="s">
        <v>871</v>
      </c>
      <c r="D314" s="3" t="s">
        <v>864</v>
      </c>
      <c r="E314" s="13">
        <v>5114020225</v>
      </c>
      <c r="F314" s="11" t="s">
        <v>300</v>
      </c>
      <c r="G314" s="4">
        <v>1</v>
      </c>
      <c r="H314" s="7">
        <v>26607007.210000001</v>
      </c>
      <c r="I314" s="7">
        <v>16744641.369999999</v>
      </c>
      <c r="J314" s="5" t="s">
        <v>25</v>
      </c>
      <c r="K314" s="3" t="s">
        <v>487</v>
      </c>
      <c r="L314" s="7">
        <v>0</v>
      </c>
      <c r="M314" s="7">
        <v>0</v>
      </c>
    </row>
    <row r="315" spans="1:13" s="25" customFormat="1" ht="48" x14ac:dyDescent="0.25">
      <c r="A315" s="26">
        <f t="shared" si="6"/>
        <v>314</v>
      </c>
      <c r="B315" s="3" t="s">
        <v>862</v>
      </c>
      <c r="C315" s="11" t="s">
        <v>872</v>
      </c>
      <c r="D315" s="3" t="s">
        <v>866</v>
      </c>
      <c r="E315" s="13">
        <v>5114120981</v>
      </c>
      <c r="F315" s="11" t="s">
        <v>322</v>
      </c>
      <c r="G315" s="4">
        <v>1</v>
      </c>
      <c r="H315" s="7">
        <v>4206284.57</v>
      </c>
      <c r="I315" s="7">
        <v>3377608.89</v>
      </c>
      <c r="J315" s="5" t="s">
        <v>134</v>
      </c>
      <c r="K315" s="3" t="s">
        <v>873</v>
      </c>
      <c r="L315" s="7">
        <v>41057972.619999997</v>
      </c>
      <c r="M315" s="7" t="s">
        <v>874</v>
      </c>
    </row>
    <row r="316" spans="1:13" s="25" customFormat="1" ht="36" x14ac:dyDescent="0.25">
      <c r="A316" s="26">
        <f t="shared" si="6"/>
        <v>315</v>
      </c>
      <c r="B316" s="3" t="s">
        <v>862</v>
      </c>
      <c r="C316" s="11" t="s">
        <v>875</v>
      </c>
      <c r="D316" s="3" t="s">
        <v>866</v>
      </c>
      <c r="E316" s="13">
        <v>5114020024</v>
      </c>
      <c r="F316" s="11" t="s">
        <v>322</v>
      </c>
      <c r="G316" s="4">
        <v>1</v>
      </c>
      <c r="H316" s="7">
        <v>1723597.2</v>
      </c>
      <c r="I316" s="7">
        <v>1158368.75</v>
      </c>
      <c r="J316" s="5" t="s">
        <v>876</v>
      </c>
      <c r="K316" s="3" t="s">
        <v>877</v>
      </c>
      <c r="L316" s="7">
        <v>6553000</v>
      </c>
      <c r="M316" s="7">
        <v>7763668</v>
      </c>
    </row>
    <row r="317" spans="1:13" s="25" customFormat="1" ht="48" x14ac:dyDescent="0.25">
      <c r="A317" s="26">
        <f t="shared" si="6"/>
        <v>316</v>
      </c>
      <c r="B317" s="3" t="s">
        <v>878</v>
      </c>
      <c r="C317" s="3" t="s">
        <v>879</v>
      </c>
      <c r="D317" s="3" t="s">
        <v>880</v>
      </c>
      <c r="E317" s="3">
        <v>5102006177</v>
      </c>
      <c r="F317" s="46" t="s">
        <v>368</v>
      </c>
      <c r="G317" s="4">
        <v>1</v>
      </c>
      <c r="H317" s="12">
        <v>16802137.52</v>
      </c>
      <c r="I317" s="12">
        <v>12135784.050000001</v>
      </c>
      <c r="J317" s="5" t="s">
        <v>55</v>
      </c>
      <c r="K317" s="17" t="s">
        <v>881</v>
      </c>
      <c r="L317" s="12">
        <v>16802137.52</v>
      </c>
      <c r="M317" s="12">
        <v>12135784.050000001</v>
      </c>
    </row>
    <row r="318" spans="1:13" s="25" customFormat="1" ht="48" x14ac:dyDescent="0.25">
      <c r="A318" s="26">
        <f t="shared" si="6"/>
        <v>317</v>
      </c>
      <c r="B318" s="3" t="s">
        <v>878</v>
      </c>
      <c r="C318" s="155" t="s">
        <v>882</v>
      </c>
      <c r="D318" s="3" t="s">
        <v>883</v>
      </c>
      <c r="E318" s="3">
        <v>5102006868</v>
      </c>
      <c r="F318" s="3" t="s">
        <v>368</v>
      </c>
      <c r="G318" s="4">
        <v>1</v>
      </c>
      <c r="H318" s="47">
        <v>36236344.490000002</v>
      </c>
      <c r="I318" s="47">
        <v>20791581.800000001</v>
      </c>
      <c r="J318" s="5" t="s">
        <v>305</v>
      </c>
      <c r="K318" s="3" t="s">
        <v>306</v>
      </c>
      <c r="L318" s="47">
        <v>36236344.490000002</v>
      </c>
      <c r="M318" s="47">
        <v>20791581.800000001</v>
      </c>
    </row>
    <row r="319" spans="1:13" s="25" customFormat="1" ht="36" x14ac:dyDescent="0.25">
      <c r="A319" s="26">
        <f t="shared" si="6"/>
        <v>318</v>
      </c>
      <c r="B319" s="3" t="s">
        <v>878</v>
      </c>
      <c r="C319" s="3" t="s">
        <v>884</v>
      </c>
      <c r="D319" s="3" t="s">
        <v>883</v>
      </c>
      <c r="E319" s="3">
        <v>5102007212</v>
      </c>
      <c r="F319" s="3" t="s">
        <v>300</v>
      </c>
      <c r="G319" s="4">
        <v>1</v>
      </c>
      <c r="H319" s="15">
        <v>75978517.049999997</v>
      </c>
      <c r="I319" s="15">
        <v>66990449.329999998</v>
      </c>
      <c r="J319" s="5" t="s">
        <v>308</v>
      </c>
      <c r="K319" s="3" t="s">
        <v>480</v>
      </c>
      <c r="L319" s="15">
        <v>75978517.049999997</v>
      </c>
      <c r="M319" s="15">
        <v>66990449.329999998</v>
      </c>
    </row>
    <row r="320" spans="1:13" s="25" customFormat="1" ht="36" x14ac:dyDescent="0.25">
      <c r="A320" s="26">
        <f t="shared" si="6"/>
        <v>319</v>
      </c>
      <c r="B320" s="3" t="s">
        <v>878</v>
      </c>
      <c r="C320" s="3" t="s">
        <v>885</v>
      </c>
      <c r="D320" s="3" t="s">
        <v>883</v>
      </c>
      <c r="E320" s="3">
        <v>5102050112</v>
      </c>
      <c r="F320" s="3" t="s">
        <v>300</v>
      </c>
      <c r="G320" s="4">
        <v>1</v>
      </c>
      <c r="H320" s="15">
        <v>13229376.65</v>
      </c>
      <c r="I320" s="15">
        <v>5448847.5599999996</v>
      </c>
      <c r="J320" s="5" t="s">
        <v>308</v>
      </c>
      <c r="K320" s="3" t="s">
        <v>480</v>
      </c>
      <c r="L320" s="15">
        <v>13229376.65</v>
      </c>
      <c r="M320" s="15">
        <v>5448847.5599999996</v>
      </c>
    </row>
    <row r="321" spans="1:13" s="25" customFormat="1" ht="36" x14ac:dyDescent="0.25">
      <c r="A321" s="26">
        <f t="shared" si="6"/>
        <v>320</v>
      </c>
      <c r="B321" s="3" t="s">
        <v>878</v>
      </c>
      <c r="C321" s="3" t="s">
        <v>886</v>
      </c>
      <c r="D321" s="3" t="s">
        <v>883</v>
      </c>
      <c r="E321" s="3">
        <v>5102002743</v>
      </c>
      <c r="F321" s="3" t="s">
        <v>300</v>
      </c>
      <c r="G321" s="4">
        <v>1</v>
      </c>
      <c r="H321" s="15">
        <v>11571775.59</v>
      </c>
      <c r="I321" s="15">
        <v>4583589</v>
      </c>
      <c r="J321" s="5" t="s">
        <v>308</v>
      </c>
      <c r="K321" s="3" t="s">
        <v>480</v>
      </c>
      <c r="L321" s="15">
        <v>11571775.59</v>
      </c>
      <c r="M321" s="15">
        <v>4583589</v>
      </c>
    </row>
    <row r="322" spans="1:13" s="25" customFormat="1" ht="36" x14ac:dyDescent="0.25">
      <c r="A322" s="26">
        <f t="shared" si="6"/>
        <v>321</v>
      </c>
      <c r="B322" s="3" t="s">
        <v>878</v>
      </c>
      <c r="C322" s="3" t="s">
        <v>887</v>
      </c>
      <c r="D322" s="3" t="s">
        <v>883</v>
      </c>
      <c r="E322" s="3">
        <v>5102050151</v>
      </c>
      <c r="F322" s="3" t="s">
        <v>300</v>
      </c>
      <c r="G322" s="4">
        <v>1</v>
      </c>
      <c r="H322" s="15">
        <v>39685721.880000003</v>
      </c>
      <c r="I322" s="15">
        <v>27379941.190000001</v>
      </c>
      <c r="J322" s="3" t="s">
        <v>237</v>
      </c>
      <c r="K322" s="3" t="s">
        <v>240</v>
      </c>
      <c r="L322" s="15">
        <v>39685721.880000003</v>
      </c>
      <c r="M322" s="15">
        <v>27379941.190000001</v>
      </c>
    </row>
    <row r="323" spans="1:13" s="25" customFormat="1" ht="36" x14ac:dyDescent="0.25">
      <c r="A323" s="26">
        <f t="shared" ref="A323:A386" si="7">1+A322</f>
        <v>322</v>
      </c>
      <c r="B323" s="3" t="s">
        <v>878</v>
      </c>
      <c r="C323" s="3" t="s">
        <v>888</v>
      </c>
      <c r="D323" s="3" t="s">
        <v>883</v>
      </c>
      <c r="E323" s="3">
        <v>5102002750</v>
      </c>
      <c r="F323" s="3" t="s">
        <v>300</v>
      </c>
      <c r="G323" s="4">
        <v>1</v>
      </c>
      <c r="H323" s="15">
        <v>117731045.72</v>
      </c>
      <c r="I323" s="15">
        <v>93647069.400000006</v>
      </c>
      <c r="J323" s="5" t="s">
        <v>308</v>
      </c>
      <c r="K323" s="3" t="s">
        <v>480</v>
      </c>
      <c r="L323" s="15">
        <v>117731045.72</v>
      </c>
      <c r="M323" s="15">
        <v>93647069.400000006</v>
      </c>
    </row>
    <row r="324" spans="1:13" s="25" customFormat="1" ht="36" x14ac:dyDescent="0.25">
      <c r="A324" s="26">
        <f t="shared" si="7"/>
        <v>323</v>
      </c>
      <c r="B324" s="3" t="s">
        <v>878</v>
      </c>
      <c r="C324" s="3" t="s">
        <v>889</v>
      </c>
      <c r="D324" s="3" t="s">
        <v>883</v>
      </c>
      <c r="E324" s="3">
        <v>5102002768</v>
      </c>
      <c r="F324" s="3" t="s">
        <v>300</v>
      </c>
      <c r="G324" s="4">
        <v>1</v>
      </c>
      <c r="H324" s="15">
        <v>66439370.840000004</v>
      </c>
      <c r="I324" s="15">
        <v>58330962.960000001</v>
      </c>
      <c r="J324" s="5" t="s">
        <v>308</v>
      </c>
      <c r="K324" s="3" t="s">
        <v>480</v>
      </c>
      <c r="L324" s="15">
        <v>66439370.840000004</v>
      </c>
      <c r="M324" s="15">
        <v>58330962.960000001</v>
      </c>
    </row>
    <row r="325" spans="1:13" s="25" customFormat="1" ht="36" x14ac:dyDescent="0.25">
      <c r="A325" s="26">
        <f t="shared" si="7"/>
        <v>324</v>
      </c>
      <c r="B325" s="3" t="s">
        <v>878</v>
      </c>
      <c r="C325" s="3" t="s">
        <v>890</v>
      </c>
      <c r="D325" s="3" t="s">
        <v>883</v>
      </c>
      <c r="E325" s="3">
        <v>5102050218</v>
      </c>
      <c r="F325" s="3" t="s">
        <v>300</v>
      </c>
      <c r="G325" s="4">
        <v>1</v>
      </c>
      <c r="H325" s="15">
        <v>38534963.210000001</v>
      </c>
      <c r="I325" s="15">
        <v>25829026.41</v>
      </c>
      <c r="J325" s="3" t="s">
        <v>237</v>
      </c>
      <c r="K325" s="3" t="s">
        <v>240</v>
      </c>
      <c r="L325" s="15">
        <v>38534963.210000001</v>
      </c>
      <c r="M325" s="15">
        <v>25829026.41</v>
      </c>
    </row>
    <row r="326" spans="1:13" s="25" customFormat="1" ht="36" x14ac:dyDescent="0.25">
      <c r="A326" s="26">
        <f t="shared" si="7"/>
        <v>325</v>
      </c>
      <c r="B326" s="3" t="s">
        <v>878</v>
      </c>
      <c r="C326" s="3" t="s">
        <v>891</v>
      </c>
      <c r="D326" s="3" t="s">
        <v>883</v>
      </c>
      <c r="E326" s="3">
        <v>5102002775</v>
      </c>
      <c r="F326" s="3" t="s">
        <v>300</v>
      </c>
      <c r="G326" s="4">
        <v>1</v>
      </c>
      <c r="H326" s="15">
        <v>23279340.690000001</v>
      </c>
      <c r="I326" s="15">
        <v>8923858.0500000007</v>
      </c>
      <c r="J326" s="5" t="s">
        <v>308</v>
      </c>
      <c r="K326" s="3" t="s">
        <v>480</v>
      </c>
      <c r="L326" s="15">
        <v>23279340.690000001</v>
      </c>
      <c r="M326" s="15">
        <v>8923858.0500000007</v>
      </c>
    </row>
    <row r="327" spans="1:13" s="25" customFormat="1" ht="36" x14ac:dyDescent="0.25">
      <c r="A327" s="26">
        <f t="shared" si="7"/>
        <v>326</v>
      </c>
      <c r="B327" s="3" t="s">
        <v>878</v>
      </c>
      <c r="C327" s="3" t="s">
        <v>892</v>
      </c>
      <c r="D327" s="3" t="s">
        <v>883</v>
      </c>
      <c r="E327" s="3">
        <v>5102002782</v>
      </c>
      <c r="F327" s="3" t="s">
        <v>300</v>
      </c>
      <c r="G327" s="4">
        <v>1</v>
      </c>
      <c r="H327" s="15">
        <v>36381780.469999999</v>
      </c>
      <c r="I327" s="15">
        <v>12906661.08</v>
      </c>
      <c r="J327" s="5" t="s">
        <v>308</v>
      </c>
      <c r="K327" s="3" t="s">
        <v>480</v>
      </c>
      <c r="L327" s="15">
        <v>36381780.469999999</v>
      </c>
      <c r="M327" s="15">
        <v>12906661.08</v>
      </c>
    </row>
    <row r="328" spans="1:13" s="25" customFormat="1" ht="36" x14ac:dyDescent="0.25">
      <c r="A328" s="26">
        <f t="shared" si="7"/>
        <v>327</v>
      </c>
      <c r="B328" s="3" t="s">
        <v>878</v>
      </c>
      <c r="C328" s="3" t="s">
        <v>893</v>
      </c>
      <c r="D328" s="3" t="s">
        <v>883</v>
      </c>
      <c r="E328" s="3">
        <v>5102050257</v>
      </c>
      <c r="F328" s="3" t="s">
        <v>300</v>
      </c>
      <c r="G328" s="4">
        <v>1</v>
      </c>
      <c r="H328" s="15">
        <v>26215648.120000001</v>
      </c>
      <c r="I328" s="15">
        <v>14682480.75</v>
      </c>
      <c r="J328" s="5" t="s">
        <v>308</v>
      </c>
      <c r="K328" s="3" t="s">
        <v>480</v>
      </c>
      <c r="L328" s="15">
        <v>26215648.120000001</v>
      </c>
      <c r="M328" s="15">
        <v>14682480.75</v>
      </c>
    </row>
    <row r="329" spans="1:13" s="25" customFormat="1" ht="36" x14ac:dyDescent="0.25">
      <c r="A329" s="26">
        <f t="shared" si="7"/>
        <v>328</v>
      </c>
      <c r="B329" s="3" t="s">
        <v>878</v>
      </c>
      <c r="C329" s="3" t="s">
        <v>894</v>
      </c>
      <c r="D329" s="3" t="s">
        <v>883</v>
      </c>
      <c r="E329" s="3">
        <v>5102002790</v>
      </c>
      <c r="F329" s="3" t="s">
        <v>300</v>
      </c>
      <c r="G329" s="4">
        <v>1</v>
      </c>
      <c r="H329" s="15">
        <v>72976105.629999995</v>
      </c>
      <c r="I329" s="15">
        <v>67767231.560000002</v>
      </c>
      <c r="J329" s="5" t="s">
        <v>308</v>
      </c>
      <c r="K329" s="3" t="s">
        <v>480</v>
      </c>
      <c r="L329" s="15">
        <v>72976105.629999995</v>
      </c>
      <c r="M329" s="15">
        <v>67767231.560000002</v>
      </c>
    </row>
    <row r="330" spans="1:13" s="25" customFormat="1" ht="36" x14ac:dyDescent="0.25">
      <c r="A330" s="26">
        <f t="shared" si="7"/>
        <v>329</v>
      </c>
      <c r="B330" s="3" t="s">
        <v>878</v>
      </c>
      <c r="C330" s="3" t="s">
        <v>895</v>
      </c>
      <c r="D330" s="3" t="s">
        <v>883</v>
      </c>
      <c r="E330" s="3">
        <v>5102050264</v>
      </c>
      <c r="F330" s="3" t="s">
        <v>300</v>
      </c>
      <c r="G330" s="4">
        <v>1</v>
      </c>
      <c r="H330" s="15">
        <v>8614971.3300000001</v>
      </c>
      <c r="I330" s="15">
        <v>1798134</v>
      </c>
      <c r="J330" s="5" t="s">
        <v>308</v>
      </c>
      <c r="K330" s="3" t="s">
        <v>480</v>
      </c>
      <c r="L330" s="15">
        <v>8614971.3300000001</v>
      </c>
      <c r="M330" s="15">
        <v>1798134</v>
      </c>
    </row>
    <row r="331" spans="1:13" s="25" customFormat="1" ht="36" x14ac:dyDescent="0.25">
      <c r="A331" s="26">
        <f t="shared" si="7"/>
        <v>330</v>
      </c>
      <c r="B331" s="3" t="s">
        <v>878</v>
      </c>
      <c r="C331" s="3" t="s">
        <v>896</v>
      </c>
      <c r="D331" s="3" t="s">
        <v>883</v>
      </c>
      <c r="E331" s="3">
        <v>5102002800</v>
      </c>
      <c r="F331" s="3" t="s">
        <v>300</v>
      </c>
      <c r="G331" s="4">
        <v>1</v>
      </c>
      <c r="H331" s="15">
        <v>41567672.270000003</v>
      </c>
      <c r="I331" s="15">
        <v>14459176.52</v>
      </c>
      <c r="J331" s="5" t="s">
        <v>308</v>
      </c>
      <c r="K331" s="3" t="s">
        <v>480</v>
      </c>
      <c r="L331" s="15">
        <v>41567672.270000003</v>
      </c>
      <c r="M331" s="15">
        <v>14459176.52</v>
      </c>
    </row>
    <row r="332" spans="1:13" s="25" customFormat="1" ht="36" x14ac:dyDescent="0.25">
      <c r="A332" s="26">
        <f t="shared" si="7"/>
        <v>331</v>
      </c>
      <c r="B332" s="3" t="s">
        <v>878</v>
      </c>
      <c r="C332" s="3" t="s">
        <v>897</v>
      </c>
      <c r="D332" s="3" t="s">
        <v>883</v>
      </c>
      <c r="E332" s="3">
        <v>5102050271</v>
      </c>
      <c r="F332" s="3" t="s">
        <v>300</v>
      </c>
      <c r="G332" s="4">
        <v>1</v>
      </c>
      <c r="H332" s="15">
        <v>112568575.95999999</v>
      </c>
      <c r="I332" s="15">
        <v>73076513.930000007</v>
      </c>
      <c r="J332" s="3" t="s">
        <v>237</v>
      </c>
      <c r="K332" s="3" t="s">
        <v>240</v>
      </c>
      <c r="L332" s="15">
        <v>112568575.95999999</v>
      </c>
      <c r="M332" s="15">
        <v>73076513.930000007</v>
      </c>
    </row>
    <row r="333" spans="1:13" s="25" customFormat="1" ht="36" x14ac:dyDescent="0.25">
      <c r="A333" s="26">
        <f t="shared" si="7"/>
        <v>332</v>
      </c>
      <c r="B333" s="3" t="s">
        <v>878</v>
      </c>
      <c r="C333" s="3" t="s">
        <v>898</v>
      </c>
      <c r="D333" s="3" t="s">
        <v>883</v>
      </c>
      <c r="E333" s="3">
        <v>5102002824</v>
      </c>
      <c r="F333" s="3" t="s">
        <v>300</v>
      </c>
      <c r="G333" s="4">
        <v>1</v>
      </c>
      <c r="H333" s="15">
        <v>88956306.629999995</v>
      </c>
      <c r="I333" s="15">
        <v>59619933.189999998</v>
      </c>
      <c r="J333" s="3" t="s">
        <v>237</v>
      </c>
      <c r="K333" s="3" t="s">
        <v>240</v>
      </c>
      <c r="L333" s="15">
        <v>88956306.629999995</v>
      </c>
      <c r="M333" s="15">
        <v>59619933.189999998</v>
      </c>
    </row>
    <row r="334" spans="1:13" s="25" customFormat="1" ht="36" x14ac:dyDescent="0.25">
      <c r="A334" s="26">
        <f t="shared" si="7"/>
        <v>333</v>
      </c>
      <c r="B334" s="3" t="s">
        <v>878</v>
      </c>
      <c r="C334" s="3" t="s">
        <v>899</v>
      </c>
      <c r="D334" s="3" t="s">
        <v>883</v>
      </c>
      <c r="E334" s="3">
        <v>5102050306</v>
      </c>
      <c r="F334" s="3" t="s">
        <v>300</v>
      </c>
      <c r="G334" s="4">
        <v>1</v>
      </c>
      <c r="H334" s="15">
        <v>34403991.670000002</v>
      </c>
      <c r="I334" s="15">
        <v>42886197.289999999</v>
      </c>
      <c r="J334" s="5" t="s">
        <v>308</v>
      </c>
      <c r="K334" s="3" t="s">
        <v>480</v>
      </c>
      <c r="L334" s="15">
        <v>34403991.670000002</v>
      </c>
      <c r="M334" s="15">
        <v>42886197.289999999</v>
      </c>
    </row>
    <row r="335" spans="1:13" s="25" customFormat="1" ht="36" x14ac:dyDescent="0.25">
      <c r="A335" s="26">
        <f t="shared" si="7"/>
        <v>334</v>
      </c>
      <c r="B335" s="3" t="s">
        <v>878</v>
      </c>
      <c r="C335" s="3" t="s">
        <v>900</v>
      </c>
      <c r="D335" s="3" t="s">
        <v>883</v>
      </c>
      <c r="E335" s="3">
        <v>5102050313</v>
      </c>
      <c r="F335" s="3" t="s">
        <v>300</v>
      </c>
      <c r="G335" s="4">
        <v>1</v>
      </c>
      <c r="H335" s="15">
        <v>38041890.710000001</v>
      </c>
      <c r="I335" s="15">
        <v>13110297.779999999</v>
      </c>
      <c r="J335" s="5" t="s">
        <v>308</v>
      </c>
      <c r="K335" s="3" t="s">
        <v>480</v>
      </c>
      <c r="L335" s="15">
        <v>38041890.710000001</v>
      </c>
      <c r="M335" s="15">
        <v>13110297.779999999</v>
      </c>
    </row>
    <row r="336" spans="1:13" s="25" customFormat="1" ht="36" x14ac:dyDescent="0.25">
      <c r="A336" s="26">
        <f t="shared" si="7"/>
        <v>335</v>
      </c>
      <c r="B336" s="3" t="s">
        <v>878</v>
      </c>
      <c r="C336" s="3" t="s">
        <v>901</v>
      </c>
      <c r="D336" s="3" t="s">
        <v>883</v>
      </c>
      <c r="E336" s="3">
        <v>5102050345</v>
      </c>
      <c r="F336" s="3" t="s">
        <v>300</v>
      </c>
      <c r="G336" s="4">
        <v>1</v>
      </c>
      <c r="H336" s="15">
        <v>48031561.32</v>
      </c>
      <c r="I336" s="15">
        <v>14789179.130000001</v>
      </c>
      <c r="J336" s="5" t="s">
        <v>308</v>
      </c>
      <c r="K336" s="3" t="s">
        <v>480</v>
      </c>
      <c r="L336" s="15">
        <v>48031561.32</v>
      </c>
      <c r="M336" s="15">
        <v>14789179.130000001</v>
      </c>
    </row>
    <row r="337" spans="1:13" s="25" customFormat="1" ht="36" x14ac:dyDescent="0.25">
      <c r="A337" s="26">
        <f t="shared" si="7"/>
        <v>336</v>
      </c>
      <c r="B337" s="3" t="s">
        <v>878</v>
      </c>
      <c r="C337" s="3" t="s">
        <v>902</v>
      </c>
      <c r="D337" s="3" t="s">
        <v>883</v>
      </c>
      <c r="E337" s="3">
        <v>5102050458</v>
      </c>
      <c r="F337" s="3" t="s">
        <v>300</v>
      </c>
      <c r="G337" s="4">
        <v>1</v>
      </c>
      <c r="H337" s="15">
        <v>29514387.239999998</v>
      </c>
      <c r="I337" s="15">
        <v>23960548.41</v>
      </c>
      <c r="J337" s="3" t="s">
        <v>237</v>
      </c>
      <c r="K337" s="3" t="s">
        <v>240</v>
      </c>
      <c r="L337" s="15">
        <v>29514387.239999998</v>
      </c>
      <c r="M337" s="15">
        <v>23960548.41</v>
      </c>
    </row>
    <row r="338" spans="1:13" s="25" customFormat="1" ht="48" x14ac:dyDescent="0.25">
      <c r="A338" s="26">
        <f t="shared" si="7"/>
        <v>337</v>
      </c>
      <c r="B338" s="3" t="s">
        <v>878</v>
      </c>
      <c r="C338" s="155" t="s">
        <v>903</v>
      </c>
      <c r="D338" s="3" t="s">
        <v>883</v>
      </c>
      <c r="E338" s="3">
        <v>5102050465</v>
      </c>
      <c r="F338" s="3" t="s">
        <v>300</v>
      </c>
      <c r="G338" s="4">
        <v>1</v>
      </c>
      <c r="H338" s="15">
        <v>33220563.170000002</v>
      </c>
      <c r="I338" s="15">
        <v>21174516.350000001</v>
      </c>
      <c r="J338" s="5" t="s">
        <v>305</v>
      </c>
      <c r="K338" s="3" t="s">
        <v>904</v>
      </c>
      <c r="L338" s="15">
        <v>33220563.170000002</v>
      </c>
      <c r="M338" s="15">
        <v>21174516.350000001</v>
      </c>
    </row>
    <row r="339" spans="1:13" s="25" customFormat="1" ht="48" x14ac:dyDescent="0.25">
      <c r="A339" s="26">
        <f t="shared" si="7"/>
        <v>338</v>
      </c>
      <c r="B339" s="3" t="s">
        <v>878</v>
      </c>
      <c r="C339" s="3" t="s">
        <v>905</v>
      </c>
      <c r="D339" s="3" t="s">
        <v>883</v>
      </c>
      <c r="E339" s="3">
        <v>5102050666</v>
      </c>
      <c r="F339" s="3" t="s">
        <v>300</v>
      </c>
      <c r="G339" s="4">
        <v>1</v>
      </c>
      <c r="H339" s="15">
        <v>43111306.969999999</v>
      </c>
      <c r="I339" s="15">
        <v>30965427.91</v>
      </c>
      <c r="J339" s="5" t="s">
        <v>14</v>
      </c>
      <c r="K339" s="3" t="s">
        <v>302</v>
      </c>
      <c r="L339" s="15">
        <v>43111306.969999999</v>
      </c>
      <c r="M339" s="15">
        <v>30965427.91</v>
      </c>
    </row>
    <row r="340" spans="1:13" s="25" customFormat="1" ht="48" x14ac:dyDescent="0.25">
      <c r="A340" s="26">
        <f t="shared" si="7"/>
        <v>339</v>
      </c>
      <c r="B340" s="3" t="s">
        <v>878</v>
      </c>
      <c r="C340" s="3" t="s">
        <v>906</v>
      </c>
      <c r="D340" s="3" t="s">
        <v>883</v>
      </c>
      <c r="E340" s="3">
        <v>5102050842</v>
      </c>
      <c r="F340" s="3" t="s">
        <v>295</v>
      </c>
      <c r="G340" s="4">
        <v>1</v>
      </c>
      <c r="H340" s="15">
        <v>157228333.72</v>
      </c>
      <c r="I340" s="15">
        <v>110827665.12</v>
      </c>
      <c r="J340" s="5" t="s">
        <v>14</v>
      </c>
      <c r="K340" s="3" t="s">
        <v>449</v>
      </c>
      <c r="L340" s="15">
        <v>157228333.72</v>
      </c>
      <c r="M340" s="15">
        <v>110827665.12</v>
      </c>
    </row>
    <row r="341" spans="1:13" s="25" customFormat="1" ht="60" x14ac:dyDescent="0.25">
      <c r="A341" s="26">
        <f t="shared" si="7"/>
        <v>340</v>
      </c>
      <c r="B341" s="3" t="s">
        <v>878</v>
      </c>
      <c r="C341" s="3" t="s">
        <v>907</v>
      </c>
      <c r="D341" s="3" t="s">
        <v>883</v>
      </c>
      <c r="E341" s="3">
        <v>5102050850</v>
      </c>
      <c r="F341" s="3" t="s">
        <v>295</v>
      </c>
      <c r="G341" s="4">
        <v>1</v>
      </c>
      <c r="H341" s="15">
        <v>85021054.040000007</v>
      </c>
      <c r="I341" s="15">
        <v>63416458.899999999</v>
      </c>
      <c r="J341" s="5" t="s">
        <v>361</v>
      </c>
      <c r="K341" s="3" t="s">
        <v>908</v>
      </c>
      <c r="L341" s="15">
        <v>85021054.040000007</v>
      </c>
      <c r="M341" s="15">
        <v>63416458.899999999</v>
      </c>
    </row>
    <row r="342" spans="1:13" s="25" customFormat="1" ht="36" x14ac:dyDescent="0.25">
      <c r="A342" s="26">
        <f t="shared" si="7"/>
        <v>341</v>
      </c>
      <c r="B342" s="3" t="s">
        <v>878</v>
      </c>
      <c r="C342" s="3" t="s">
        <v>909</v>
      </c>
      <c r="D342" s="3" t="s">
        <v>883</v>
      </c>
      <c r="E342" s="3">
        <v>5102002831</v>
      </c>
      <c r="F342" s="3" t="s">
        <v>300</v>
      </c>
      <c r="G342" s="4">
        <v>1</v>
      </c>
      <c r="H342" s="15">
        <v>64272087.869999997</v>
      </c>
      <c r="I342" s="15">
        <v>48305581.740000002</v>
      </c>
      <c r="J342" s="3" t="s">
        <v>237</v>
      </c>
      <c r="K342" s="3" t="s">
        <v>240</v>
      </c>
      <c r="L342" s="15">
        <v>64272087.869999997</v>
      </c>
      <c r="M342" s="15">
        <v>48305581.740000002</v>
      </c>
    </row>
    <row r="343" spans="1:13" s="25" customFormat="1" ht="48" x14ac:dyDescent="0.25">
      <c r="A343" s="26">
        <f t="shared" si="7"/>
        <v>342</v>
      </c>
      <c r="B343" s="3" t="s">
        <v>878</v>
      </c>
      <c r="C343" s="3" t="s">
        <v>910</v>
      </c>
      <c r="D343" s="3" t="s">
        <v>883</v>
      </c>
      <c r="E343" s="3">
        <v>5102002849</v>
      </c>
      <c r="F343" s="3" t="s">
        <v>368</v>
      </c>
      <c r="G343" s="4">
        <v>1</v>
      </c>
      <c r="H343" s="15">
        <v>103986871.44</v>
      </c>
      <c r="I343" s="15">
        <v>82050366.480000004</v>
      </c>
      <c r="J343" s="5" t="s">
        <v>305</v>
      </c>
      <c r="K343" s="3" t="s">
        <v>306</v>
      </c>
      <c r="L343" s="15">
        <v>103986871.44</v>
      </c>
      <c r="M343" s="15">
        <v>82050366.480000004</v>
      </c>
    </row>
    <row r="344" spans="1:13" s="25" customFormat="1" ht="36" x14ac:dyDescent="0.25">
      <c r="A344" s="26">
        <f t="shared" si="7"/>
        <v>343</v>
      </c>
      <c r="B344" s="3" t="s">
        <v>878</v>
      </c>
      <c r="C344" s="155" t="s">
        <v>911</v>
      </c>
      <c r="D344" s="3" t="s">
        <v>883</v>
      </c>
      <c r="E344" s="3">
        <v>5102002856</v>
      </c>
      <c r="F344" s="3" t="s">
        <v>300</v>
      </c>
      <c r="G344" s="4">
        <v>1</v>
      </c>
      <c r="H344" s="15">
        <v>107880195.87</v>
      </c>
      <c r="I344" s="15">
        <v>77916264.75</v>
      </c>
      <c r="J344" s="3" t="s">
        <v>237</v>
      </c>
      <c r="K344" s="3" t="s">
        <v>341</v>
      </c>
      <c r="L344" s="15">
        <v>107880195.87</v>
      </c>
      <c r="M344" s="15">
        <v>77916264.75</v>
      </c>
    </row>
    <row r="345" spans="1:13" s="25" customFormat="1" ht="36" x14ac:dyDescent="0.25">
      <c r="A345" s="26">
        <f t="shared" si="7"/>
        <v>344</v>
      </c>
      <c r="B345" s="3" t="s">
        <v>878</v>
      </c>
      <c r="C345" s="155" t="s">
        <v>912</v>
      </c>
      <c r="D345" s="3" t="s">
        <v>883</v>
      </c>
      <c r="E345" s="3">
        <v>5102002863</v>
      </c>
      <c r="F345" s="3" t="s">
        <v>368</v>
      </c>
      <c r="G345" s="4">
        <v>1</v>
      </c>
      <c r="H345" s="15">
        <v>161449840.31999999</v>
      </c>
      <c r="I345" s="15">
        <v>119713366.65000001</v>
      </c>
      <c r="J345" s="3" t="s">
        <v>237</v>
      </c>
      <c r="K345" s="3" t="s">
        <v>240</v>
      </c>
      <c r="L345" s="15">
        <v>161449840.31999999</v>
      </c>
      <c r="M345" s="15">
        <v>119713366.65000001</v>
      </c>
    </row>
    <row r="346" spans="1:13" s="25" customFormat="1" ht="36" x14ac:dyDescent="0.25">
      <c r="A346" s="26">
        <f t="shared" si="7"/>
        <v>345</v>
      </c>
      <c r="B346" s="3" t="s">
        <v>878</v>
      </c>
      <c r="C346" s="155" t="s">
        <v>913</v>
      </c>
      <c r="D346" s="3" t="s">
        <v>883</v>
      </c>
      <c r="E346" s="3">
        <v>5102002888</v>
      </c>
      <c r="F346" s="3" t="s">
        <v>300</v>
      </c>
      <c r="G346" s="4">
        <v>1</v>
      </c>
      <c r="H346" s="15">
        <v>103287012.05</v>
      </c>
      <c r="I346" s="15">
        <v>76769021.709999993</v>
      </c>
      <c r="J346" s="3" t="s">
        <v>237</v>
      </c>
      <c r="K346" s="3" t="s">
        <v>341</v>
      </c>
      <c r="L346" s="15">
        <v>103287012.05</v>
      </c>
      <c r="M346" s="15">
        <v>76769021.709999993</v>
      </c>
    </row>
    <row r="347" spans="1:13" s="25" customFormat="1" ht="36" x14ac:dyDescent="0.25">
      <c r="A347" s="26">
        <f t="shared" si="7"/>
        <v>346</v>
      </c>
      <c r="B347" s="3" t="s">
        <v>878</v>
      </c>
      <c r="C347" s="155" t="s">
        <v>914</v>
      </c>
      <c r="D347" s="3" t="s">
        <v>883</v>
      </c>
      <c r="E347" s="3">
        <v>5102002895</v>
      </c>
      <c r="F347" s="3" t="s">
        <v>368</v>
      </c>
      <c r="G347" s="4">
        <v>1</v>
      </c>
      <c r="H347" s="15">
        <v>112763197.84999999</v>
      </c>
      <c r="I347" s="15">
        <v>78530897.920000002</v>
      </c>
      <c r="J347" s="3" t="s">
        <v>237</v>
      </c>
      <c r="K347" s="3" t="s">
        <v>240</v>
      </c>
      <c r="L347" s="15">
        <v>112763197.84999999</v>
      </c>
      <c r="M347" s="15">
        <v>78530897.920000002</v>
      </c>
    </row>
    <row r="348" spans="1:13" s="25" customFormat="1" ht="36" x14ac:dyDescent="0.25">
      <c r="A348" s="26">
        <f t="shared" si="7"/>
        <v>347</v>
      </c>
      <c r="B348" s="3" t="s">
        <v>878</v>
      </c>
      <c r="C348" s="3" t="s">
        <v>915</v>
      </c>
      <c r="D348" s="3" t="s">
        <v>883</v>
      </c>
      <c r="E348" s="3">
        <v>5102002937</v>
      </c>
      <c r="F348" s="3" t="s">
        <v>300</v>
      </c>
      <c r="G348" s="4">
        <v>1</v>
      </c>
      <c r="H348" s="15">
        <v>50882062.710000001</v>
      </c>
      <c r="I348" s="15">
        <v>64879643.450000003</v>
      </c>
      <c r="J348" s="5" t="s">
        <v>308</v>
      </c>
      <c r="K348" s="3" t="s">
        <v>480</v>
      </c>
      <c r="L348" s="15">
        <v>50882062.710000001</v>
      </c>
      <c r="M348" s="15">
        <v>64879643.450000003</v>
      </c>
    </row>
    <row r="349" spans="1:13" s="25" customFormat="1" ht="36" x14ac:dyDescent="0.25">
      <c r="A349" s="26">
        <f t="shared" si="7"/>
        <v>348</v>
      </c>
      <c r="B349" s="3" t="s">
        <v>878</v>
      </c>
      <c r="C349" s="3" t="s">
        <v>916</v>
      </c>
      <c r="D349" s="3" t="s">
        <v>883</v>
      </c>
      <c r="E349" s="3">
        <v>5102002951</v>
      </c>
      <c r="F349" s="3" t="s">
        <v>300</v>
      </c>
      <c r="G349" s="4">
        <v>1</v>
      </c>
      <c r="H349" s="15">
        <v>72366630.739999995</v>
      </c>
      <c r="I349" s="15">
        <v>70699378.599999994</v>
      </c>
      <c r="J349" s="5" t="s">
        <v>308</v>
      </c>
      <c r="K349" s="3" t="s">
        <v>480</v>
      </c>
      <c r="L349" s="15">
        <v>72366630.739999995</v>
      </c>
      <c r="M349" s="15">
        <v>70699378.599999994</v>
      </c>
    </row>
    <row r="350" spans="1:13" s="25" customFormat="1" ht="48" x14ac:dyDescent="0.25">
      <c r="A350" s="26">
        <f t="shared" si="7"/>
        <v>349</v>
      </c>
      <c r="B350" s="3" t="s">
        <v>878</v>
      </c>
      <c r="C350" s="155" t="s">
        <v>917</v>
      </c>
      <c r="D350" s="3" t="s">
        <v>883</v>
      </c>
      <c r="E350" s="3">
        <v>5102002969</v>
      </c>
      <c r="F350" s="3" t="s">
        <v>368</v>
      </c>
      <c r="G350" s="4">
        <v>1</v>
      </c>
      <c r="H350" s="15">
        <v>145417282.47999999</v>
      </c>
      <c r="I350" s="15">
        <v>110268645.15000001</v>
      </c>
      <c r="J350" s="5" t="s">
        <v>305</v>
      </c>
      <c r="K350" s="3" t="s">
        <v>407</v>
      </c>
      <c r="L350" s="15">
        <v>145417282.47999999</v>
      </c>
      <c r="M350" s="15">
        <v>110268645.15000001</v>
      </c>
    </row>
    <row r="351" spans="1:13" s="25" customFormat="1" ht="48" x14ac:dyDescent="0.25">
      <c r="A351" s="26">
        <f t="shared" si="7"/>
        <v>350</v>
      </c>
      <c r="B351" s="3" t="s">
        <v>878</v>
      </c>
      <c r="C351" s="3" t="s">
        <v>918</v>
      </c>
      <c r="D351" s="3" t="s">
        <v>883</v>
      </c>
      <c r="E351" s="3">
        <v>5102002976</v>
      </c>
      <c r="F351" s="3" t="s">
        <v>300</v>
      </c>
      <c r="G351" s="4">
        <v>1</v>
      </c>
      <c r="H351" s="15">
        <v>32320166.620000001</v>
      </c>
      <c r="I351" s="15">
        <v>25493287.59</v>
      </c>
      <c r="J351" s="5" t="s">
        <v>305</v>
      </c>
      <c r="K351" s="3" t="s">
        <v>919</v>
      </c>
      <c r="L351" s="15">
        <v>32320166.620000001</v>
      </c>
      <c r="M351" s="15">
        <v>25493287.59</v>
      </c>
    </row>
    <row r="352" spans="1:13" s="25" customFormat="1" ht="36" x14ac:dyDescent="0.25">
      <c r="A352" s="26">
        <f t="shared" si="7"/>
        <v>351</v>
      </c>
      <c r="B352" s="3" t="s">
        <v>878</v>
      </c>
      <c r="C352" s="3" t="s">
        <v>920</v>
      </c>
      <c r="D352" s="3" t="s">
        <v>883</v>
      </c>
      <c r="E352" s="3">
        <v>5102002983</v>
      </c>
      <c r="F352" s="3" t="s">
        <v>368</v>
      </c>
      <c r="G352" s="4">
        <v>1</v>
      </c>
      <c r="H352" s="15">
        <v>148996850.91</v>
      </c>
      <c r="I352" s="15">
        <v>106169883.84999999</v>
      </c>
      <c r="J352" s="3" t="s">
        <v>237</v>
      </c>
      <c r="K352" s="3" t="s">
        <v>240</v>
      </c>
      <c r="L352" s="15">
        <v>148996850.91</v>
      </c>
      <c r="M352" s="15">
        <v>106169883.84999999</v>
      </c>
    </row>
    <row r="353" spans="1:13" s="25" customFormat="1" ht="36" x14ac:dyDescent="0.25">
      <c r="A353" s="26">
        <f t="shared" si="7"/>
        <v>352</v>
      </c>
      <c r="B353" s="3" t="s">
        <v>878</v>
      </c>
      <c r="C353" s="3" t="s">
        <v>921</v>
      </c>
      <c r="D353" s="3" t="s">
        <v>883</v>
      </c>
      <c r="E353" s="3">
        <v>5102002990</v>
      </c>
      <c r="F353" s="3" t="s">
        <v>368</v>
      </c>
      <c r="G353" s="4">
        <v>1</v>
      </c>
      <c r="H353" s="15">
        <v>99041606.579999998</v>
      </c>
      <c r="I353" s="15">
        <v>60227030.020000003</v>
      </c>
      <c r="J353" s="5" t="s">
        <v>308</v>
      </c>
      <c r="K353" s="3" t="s">
        <v>480</v>
      </c>
      <c r="L353" s="15">
        <v>99041606.579999998</v>
      </c>
      <c r="M353" s="15">
        <v>60227030.020000003</v>
      </c>
    </row>
    <row r="354" spans="1:13" s="25" customFormat="1" ht="36" x14ac:dyDescent="0.25">
      <c r="A354" s="26">
        <f t="shared" si="7"/>
        <v>353</v>
      </c>
      <c r="B354" s="3" t="s">
        <v>878</v>
      </c>
      <c r="C354" s="3" t="s">
        <v>922</v>
      </c>
      <c r="D354" s="3" t="s">
        <v>883</v>
      </c>
      <c r="E354" s="3">
        <v>5102003000</v>
      </c>
      <c r="F354" s="3" t="s">
        <v>300</v>
      </c>
      <c r="G354" s="4">
        <v>1</v>
      </c>
      <c r="H354" s="15">
        <v>37711124.159999996</v>
      </c>
      <c r="I354" s="15">
        <v>13181809.33</v>
      </c>
      <c r="J354" s="5" t="s">
        <v>308</v>
      </c>
      <c r="K354" s="3" t="s">
        <v>480</v>
      </c>
      <c r="L354" s="15">
        <v>37711124.159999996</v>
      </c>
      <c r="M354" s="15">
        <v>13181809.33</v>
      </c>
    </row>
    <row r="355" spans="1:13" s="25" customFormat="1" ht="36" x14ac:dyDescent="0.25">
      <c r="A355" s="26">
        <f t="shared" si="7"/>
        <v>354</v>
      </c>
      <c r="B355" s="3" t="s">
        <v>878</v>
      </c>
      <c r="C355" s="3" t="s">
        <v>923</v>
      </c>
      <c r="D355" s="3" t="s">
        <v>883</v>
      </c>
      <c r="E355" s="3">
        <v>5102003514</v>
      </c>
      <c r="F355" s="3" t="s">
        <v>368</v>
      </c>
      <c r="G355" s="4">
        <v>1</v>
      </c>
      <c r="H355" s="15">
        <v>73350822.299999997</v>
      </c>
      <c r="I355" s="15">
        <v>56296410.210000001</v>
      </c>
      <c r="J355" s="5" t="s">
        <v>308</v>
      </c>
      <c r="K355" s="3" t="s">
        <v>480</v>
      </c>
      <c r="L355" s="15">
        <v>73350822.299999997</v>
      </c>
      <c r="M355" s="15">
        <v>56296410.210000001</v>
      </c>
    </row>
    <row r="356" spans="1:13" s="25" customFormat="1" ht="36" x14ac:dyDescent="0.25">
      <c r="A356" s="26">
        <f t="shared" si="7"/>
        <v>355</v>
      </c>
      <c r="B356" s="3" t="s">
        <v>878</v>
      </c>
      <c r="C356" s="3" t="s">
        <v>924</v>
      </c>
      <c r="D356" s="3" t="s">
        <v>883</v>
      </c>
      <c r="E356" s="3">
        <v>5102003680</v>
      </c>
      <c r="F356" s="3" t="s">
        <v>295</v>
      </c>
      <c r="G356" s="4">
        <v>1</v>
      </c>
      <c r="H356" s="15">
        <v>8706693.1400000006</v>
      </c>
      <c r="I356" s="15">
        <v>5392951.21</v>
      </c>
      <c r="J356" s="5" t="s">
        <v>25</v>
      </c>
      <c r="K356" s="3" t="s">
        <v>32</v>
      </c>
      <c r="L356" s="15">
        <v>8706693.1400000006</v>
      </c>
      <c r="M356" s="15">
        <v>5392951.21</v>
      </c>
    </row>
    <row r="357" spans="1:13" s="25" customFormat="1" ht="48" x14ac:dyDescent="0.25">
      <c r="A357" s="26">
        <f t="shared" si="7"/>
        <v>356</v>
      </c>
      <c r="B357" s="3" t="s">
        <v>878</v>
      </c>
      <c r="C357" s="155" t="s">
        <v>925</v>
      </c>
      <c r="D357" s="3" t="s">
        <v>883</v>
      </c>
      <c r="E357" s="3">
        <v>5102002172</v>
      </c>
      <c r="F357" s="3" t="s">
        <v>368</v>
      </c>
      <c r="G357" s="4">
        <v>1</v>
      </c>
      <c r="H357" s="15">
        <v>25478189</v>
      </c>
      <c r="I357" s="15">
        <v>13069234.02</v>
      </c>
      <c r="J357" s="5" t="s">
        <v>305</v>
      </c>
      <c r="K357" s="3" t="s">
        <v>919</v>
      </c>
      <c r="L357" s="15">
        <v>25478189</v>
      </c>
      <c r="M357" s="15">
        <v>13069234.02</v>
      </c>
    </row>
    <row r="358" spans="1:13" s="25" customFormat="1" ht="36" x14ac:dyDescent="0.25">
      <c r="A358" s="26">
        <f t="shared" si="7"/>
        <v>357</v>
      </c>
      <c r="B358" s="3" t="s">
        <v>878</v>
      </c>
      <c r="C358" s="155" t="s">
        <v>926</v>
      </c>
      <c r="D358" s="3" t="s">
        <v>883</v>
      </c>
      <c r="E358" s="3">
        <v>5102002704</v>
      </c>
      <c r="F358" s="3" t="s">
        <v>300</v>
      </c>
      <c r="G358" s="4">
        <v>1</v>
      </c>
      <c r="H358" s="15">
        <v>56834879.719999999</v>
      </c>
      <c r="I358" s="15">
        <v>38025197.590000004</v>
      </c>
      <c r="J358" s="3" t="s">
        <v>237</v>
      </c>
      <c r="K358" s="3" t="s">
        <v>240</v>
      </c>
      <c r="L358" s="15">
        <v>56834879.719999999</v>
      </c>
      <c r="M358" s="15">
        <v>38025197.590000004</v>
      </c>
    </row>
    <row r="359" spans="1:13" s="25" customFormat="1" ht="36" x14ac:dyDescent="0.25">
      <c r="A359" s="26">
        <f t="shared" si="7"/>
        <v>358</v>
      </c>
      <c r="B359" s="3" t="s">
        <v>878</v>
      </c>
      <c r="C359" s="3" t="s">
        <v>927</v>
      </c>
      <c r="D359" s="3" t="s">
        <v>883</v>
      </c>
      <c r="E359" s="3">
        <v>5102002729</v>
      </c>
      <c r="F359" s="3" t="s">
        <v>300</v>
      </c>
      <c r="G359" s="4">
        <v>1</v>
      </c>
      <c r="H359" s="15">
        <v>27583481.91</v>
      </c>
      <c r="I359" s="15">
        <v>9617978.5399999991</v>
      </c>
      <c r="J359" s="5" t="s">
        <v>308</v>
      </c>
      <c r="K359" s="3" t="s">
        <v>480</v>
      </c>
      <c r="L359" s="15">
        <v>27583481.91</v>
      </c>
      <c r="M359" s="15">
        <v>9617978.5399999991</v>
      </c>
    </row>
    <row r="360" spans="1:13" s="25" customFormat="1" ht="36" x14ac:dyDescent="0.25">
      <c r="A360" s="26">
        <f t="shared" si="7"/>
        <v>359</v>
      </c>
      <c r="B360" s="3" t="s">
        <v>878</v>
      </c>
      <c r="C360" s="3" t="s">
        <v>928</v>
      </c>
      <c r="D360" s="3" t="s">
        <v>883</v>
      </c>
      <c r="E360" s="3">
        <v>5102002729</v>
      </c>
      <c r="F360" s="3" t="s">
        <v>300</v>
      </c>
      <c r="G360" s="4">
        <v>1</v>
      </c>
      <c r="H360" s="15">
        <v>45073852.189999998</v>
      </c>
      <c r="I360" s="15">
        <v>15121888.539999999</v>
      </c>
      <c r="J360" s="5" t="s">
        <v>308</v>
      </c>
      <c r="K360" s="3" t="s">
        <v>480</v>
      </c>
      <c r="L360" s="15">
        <v>45073852.189999998</v>
      </c>
      <c r="M360" s="15">
        <v>15121888.539999999</v>
      </c>
    </row>
    <row r="361" spans="1:13" s="25" customFormat="1" ht="36" x14ac:dyDescent="0.25">
      <c r="A361" s="26">
        <f t="shared" si="7"/>
        <v>360</v>
      </c>
      <c r="B361" s="3" t="s">
        <v>878</v>
      </c>
      <c r="C361" s="3" t="s">
        <v>929</v>
      </c>
      <c r="D361" s="3" t="s">
        <v>883</v>
      </c>
      <c r="E361" s="3">
        <v>5102002736</v>
      </c>
      <c r="F361" s="3" t="s">
        <v>300</v>
      </c>
      <c r="G361" s="4">
        <v>1</v>
      </c>
      <c r="H361" s="15">
        <v>31127933.699999999</v>
      </c>
      <c r="I361" s="15">
        <v>9590317.1799999997</v>
      </c>
      <c r="J361" s="5" t="s">
        <v>308</v>
      </c>
      <c r="K361" s="3" t="s">
        <v>480</v>
      </c>
      <c r="L361" s="15">
        <v>31127933.699999999</v>
      </c>
      <c r="M361" s="15">
        <v>9590317.1799999997</v>
      </c>
    </row>
    <row r="362" spans="1:13" s="25" customFormat="1" ht="48" x14ac:dyDescent="0.25">
      <c r="A362" s="26">
        <f t="shared" si="7"/>
        <v>361</v>
      </c>
      <c r="B362" s="3" t="s">
        <v>878</v>
      </c>
      <c r="C362" s="3" t="s">
        <v>930</v>
      </c>
      <c r="D362" s="3" t="s">
        <v>931</v>
      </c>
      <c r="E362" s="3">
        <v>5102050786</v>
      </c>
      <c r="F362" s="3" t="s">
        <v>295</v>
      </c>
      <c r="G362" s="4">
        <v>1</v>
      </c>
      <c r="H362" s="15">
        <v>105982769.26000001</v>
      </c>
      <c r="I362" s="15">
        <v>102928717.27</v>
      </c>
      <c r="J362" s="5" t="s">
        <v>296</v>
      </c>
      <c r="K362" s="3" t="s">
        <v>297</v>
      </c>
      <c r="L362" s="15">
        <v>105982769.26000001</v>
      </c>
      <c r="M362" s="15">
        <v>102928717.27</v>
      </c>
    </row>
    <row r="363" spans="1:13" s="25" customFormat="1" ht="48" x14ac:dyDescent="0.25">
      <c r="A363" s="26">
        <f t="shared" si="7"/>
        <v>362</v>
      </c>
      <c r="B363" s="3" t="s">
        <v>878</v>
      </c>
      <c r="C363" s="3" t="s">
        <v>932</v>
      </c>
      <c r="D363" s="3" t="s">
        <v>931</v>
      </c>
      <c r="E363" s="3">
        <v>5102006882</v>
      </c>
      <c r="F363" s="3" t="s">
        <v>322</v>
      </c>
      <c r="G363" s="4">
        <v>1</v>
      </c>
      <c r="H363" s="15">
        <v>2147397.96</v>
      </c>
      <c r="I363" s="15">
        <v>985626.36</v>
      </c>
      <c r="J363" s="5" t="s">
        <v>296</v>
      </c>
      <c r="K363" s="3" t="s">
        <v>297</v>
      </c>
      <c r="L363" s="15">
        <v>2147397.96</v>
      </c>
      <c r="M363" s="15">
        <v>985626.36</v>
      </c>
    </row>
    <row r="364" spans="1:13" s="25" customFormat="1" ht="36" x14ac:dyDescent="0.25">
      <c r="A364" s="26">
        <f t="shared" si="7"/>
        <v>363</v>
      </c>
      <c r="B364" s="3" t="s">
        <v>878</v>
      </c>
      <c r="C364" s="3" t="s">
        <v>933</v>
      </c>
      <c r="D364" s="3" t="s">
        <v>931</v>
      </c>
      <c r="E364" s="3">
        <v>5102000619</v>
      </c>
      <c r="F364" s="3" t="s">
        <v>322</v>
      </c>
      <c r="G364" s="4">
        <v>1</v>
      </c>
      <c r="H364" s="15">
        <v>40307225.689999998</v>
      </c>
      <c r="I364" s="15">
        <v>30394751.120000001</v>
      </c>
      <c r="J364" s="5" t="s">
        <v>709</v>
      </c>
      <c r="K364" s="3" t="s">
        <v>934</v>
      </c>
      <c r="L364" s="15">
        <v>40307225.689999998</v>
      </c>
      <c r="M364" s="15">
        <v>30394751.120000001</v>
      </c>
    </row>
    <row r="365" spans="1:13" s="25" customFormat="1" ht="60" x14ac:dyDescent="0.25">
      <c r="A365" s="26">
        <f t="shared" si="7"/>
        <v>364</v>
      </c>
      <c r="B365" s="3" t="s">
        <v>878</v>
      </c>
      <c r="C365" s="3" t="s">
        <v>935</v>
      </c>
      <c r="D365" s="3" t="s">
        <v>883</v>
      </c>
      <c r="E365" s="3">
        <v>5102050835</v>
      </c>
      <c r="F365" s="3" t="s">
        <v>300</v>
      </c>
      <c r="G365" s="4">
        <v>1</v>
      </c>
      <c r="H365" s="15">
        <v>91332569.709999993</v>
      </c>
      <c r="I365" s="15">
        <v>56728652.689999998</v>
      </c>
      <c r="J365" s="5" t="s">
        <v>25</v>
      </c>
      <c r="K365" s="3" t="s">
        <v>487</v>
      </c>
      <c r="L365" s="15">
        <v>91332569.709999993</v>
      </c>
      <c r="M365" s="15">
        <v>56728652.689999998</v>
      </c>
    </row>
    <row r="366" spans="1:13" s="25" customFormat="1" ht="60" x14ac:dyDescent="0.25">
      <c r="A366" s="26">
        <f t="shared" si="7"/>
        <v>365</v>
      </c>
      <c r="B366" s="3" t="s">
        <v>878</v>
      </c>
      <c r="C366" s="3" t="s">
        <v>936</v>
      </c>
      <c r="D366" s="3" t="s">
        <v>937</v>
      </c>
      <c r="E366" s="3">
        <v>5102050063</v>
      </c>
      <c r="F366" s="3" t="s">
        <v>300</v>
      </c>
      <c r="G366" s="4">
        <v>1</v>
      </c>
      <c r="H366" s="15">
        <v>42837128.259999998</v>
      </c>
      <c r="I366" s="15">
        <v>26154694.289999999</v>
      </c>
      <c r="J366" s="5" t="s">
        <v>25</v>
      </c>
      <c r="K366" s="3" t="s">
        <v>373</v>
      </c>
      <c r="L366" s="15">
        <v>42837128.259999998</v>
      </c>
      <c r="M366" s="15">
        <v>26154694.289999999</v>
      </c>
    </row>
    <row r="367" spans="1:13" s="25" customFormat="1" ht="36" x14ac:dyDescent="0.25">
      <c r="A367" s="26">
        <f t="shared" si="7"/>
        <v>366</v>
      </c>
      <c r="B367" s="3" t="s">
        <v>878</v>
      </c>
      <c r="C367" s="3" t="s">
        <v>938</v>
      </c>
      <c r="D367" s="3" t="s">
        <v>937</v>
      </c>
      <c r="E367" s="3">
        <v>5102050521</v>
      </c>
      <c r="F367" s="3" t="s">
        <v>368</v>
      </c>
      <c r="G367" s="4">
        <v>1</v>
      </c>
      <c r="H367" s="15">
        <v>35346579.57</v>
      </c>
      <c r="I367" s="15">
        <v>31277948.48</v>
      </c>
      <c r="J367" s="5" t="s">
        <v>25</v>
      </c>
      <c r="K367" s="3" t="s">
        <v>81</v>
      </c>
      <c r="L367" s="15">
        <v>35346579.57</v>
      </c>
      <c r="M367" s="15">
        <v>31277948.48</v>
      </c>
    </row>
    <row r="368" spans="1:13" s="25" customFormat="1" ht="36" x14ac:dyDescent="0.25">
      <c r="A368" s="26">
        <f t="shared" si="7"/>
        <v>367</v>
      </c>
      <c r="B368" s="3" t="s">
        <v>878</v>
      </c>
      <c r="C368" s="3" t="s">
        <v>939</v>
      </c>
      <c r="D368" s="3" t="s">
        <v>883</v>
      </c>
      <c r="E368" s="3">
        <v>5102050553</v>
      </c>
      <c r="F368" s="3" t="s">
        <v>300</v>
      </c>
      <c r="G368" s="4">
        <v>1</v>
      </c>
      <c r="H368" s="15">
        <v>7764978.4100000001</v>
      </c>
      <c r="I368" s="15">
        <v>4831529.78</v>
      </c>
      <c r="J368" s="5" t="s">
        <v>25</v>
      </c>
      <c r="K368" s="3" t="s">
        <v>40</v>
      </c>
      <c r="L368" s="15">
        <v>7764978.4100000001</v>
      </c>
      <c r="M368" s="15">
        <v>4831529.78</v>
      </c>
    </row>
    <row r="369" spans="1:13" s="25" customFormat="1" ht="36" x14ac:dyDescent="0.25">
      <c r="A369" s="26">
        <f t="shared" si="7"/>
        <v>368</v>
      </c>
      <c r="B369" s="3" t="s">
        <v>878</v>
      </c>
      <c r="C369" s="3" t="s">
        <v>940</v>
      </c>
      <c r="D369" s="3" t="s">
        <v>937</v>
      </c>
      <c r="E369" s="3">
        <v>5102050761</v>
      </c>
      <c r="F369" s="3" t="s">
        <v>300</v>
      </c>
      <c r="G369" s="4">
        <v>1</v>
      </c>
      <c r="H369" s="15">
        <v>43535677.539999999</v>
      </c>
      <c r="I369" s="15">
        <v>33686271.719999999</v>
      </c>
      <c r="J369" s="5" t="s">
        <v>25</v>
      </c>
      <c r="K369" s="3" t="s">
        <v>32</v>
      </c>
      <c r="L369" s="15">
        <v>43535677.539999999</v>
      </c>
      <c r="M369" s="15">
        <v>33686271.719999999</v>
      </c>
    </row>
    <row r="370" spans="1:13" s="25" customFormat="1" ht="36" x14ac:dyDescent="0.25">
      <c r="A370" s="26">
        <f t="shared" si="7"/>
        <v>369</v>
      </c>
      <c r="B370" s="3" t="s">
        <v>878</v>
      </c>
      <c r="C370" s="155" t="s">
        <v>941</v>
      </c>
      <c r="D370" s="3" t="s">
        <v>937</v>
      </c>
      <c r="E370" s="3">
        <v>5102000697</v>
      </c>
      <c r="F370" s="3" t="s">
        <v>295</v>
      </c>
      <c r="G370" s="4">
        <v>1</v>
      </c>
      <c r="H370" s="15">
        <v>332357321.29000002</v>
      </c>
      <c r="I370" s="15">
        <v>204174275.41999999</v>
      </c>
      <c r="J370" s="5" t="s">
        <v>432</v>
      </c>
      <c r="K370" s="3" t="s">
        <v>433</v>
      </c>
      <c r="L370" s="15">
        <v>332357321.29000002</v>
      </c>
      <c r="M370" s="15">
        <v>204174275.41999999</v>
      </c>
    </row>
    <row r="371" spans="1:13" s="25" customFormat="1" ht="36" x14ac:dyDescent="0.25">
      <c r="A371" s="26">
        <f t="shared" si="7"/>
        <v>370</v>
      </c>
      <c r="B371" s="3" t="s">
        <v>878</v>
      </c>
      <c r="C371" s="3" t="s">
        <v>942</v>
      </c>
      <c r="D371" s="3" t="s">
        <v>937</v>
      </c>
      <c r="E371" s="3">
        <v>5102003828</v>
      </c>
      <c r="F371" s="3" t="s">
        <v>322</v>
      </c>
      <c r="G371" s="4">
        <v>1</v>
      </c>
      <c r="H371" s="15">
        <v>38223594.170000002</v>
      </c>
      <c r="I371" s="15">
        <v>12494052.859999999</v>
      </c>
      <c r="J371" s="5" t="s">
        <v>130</v>
      </c>
      <c r="K371" s="3" t="s">
        <v>137</v>
      </c>
      <c r="L371" s="15">
        <v>38223594.170000002</v>
      </c>
      <c r="M371" s="15">
        <v>12494052.859999999</v>
      </c>
    </row>
    <row r="372" spans="1:13" s="25" customFormat="1" ht="48" x14ac:dyDescent="0.25">
      <c r="A372" s="26">
        <f t="shared" si="7"/>
        <v>371</v>
      </c>
      <c r="B372" s="3" t="s">
        <v>878</v>
      </c>
      <c r="C372" s="3" t="s">
        <v>943</v>
      </c>
      <c r="D372" s="3" t="s">
        <v>883</v>
      </c>
      <c r="E372" s="3">
        <v>5102050641</v>
      </c>
      <c r="F372" s="3" t="s">
        <v>322</v>
      </c>
      <c r="G372" s="4">
        <v>1</v>
      </c>
      <c r="H372" s="48">
        <v>0</v>
      </c>
      <c r="I372" s="48">
        <v>0</v>
      </c>
      <c r="J372" s="5" t="s">
        <v>115</v>
      </c>
      <c r="K372" s="3" t="s">
        <v>944</v>
      </c>
      <c r="L372" s="48">
        <v>0</v>
      </c>
      <c r="M372" s="48">
        <v>0</v>
      </c>
    </row>
    <row r="373" spans="1:13" s="25" customFormat="1" ht="48" x14ac:dyDescent="0.25">
      <c r="A373" s="26">
        <f t="shared" si="7"/>
        <v>372</v>
      </c>
      <c r="B373" s="3" t="s">
        <v>878</v>
      </c>
      <c r="C373" s="3" t="s">
        <v>945</v>
      </c>
      <c r="D373" s="3" t="s">
        <v>937</v>
      </c>
      <c r="E373" s="3">
        <v>5102000778</v>
      </c>
      <c r="F373" s="46" t="s">
        <v>322</v>
      </c>
      <c r="G373" s="4">
        <v>1</v>
      </c>
      <c r="H373" s="49">
        <v>0</v>
      </c>
      <c r="I373" s="49">
        <v>0</v>
      </c>
      <c r="J373" s="5" t="s">
        <v>296</v>
      </c>
      <c r="K373" s="3" t="s">
        <v>297</v>
      </c>
      <c r="L373" s="49">
        <v>0</v>
      </c>
      <c r="M373" s="49">
        <v>0</v>
      </c>
    </row>
    <row r="374" spans="1:13" s="25" customFormat="1" ht="48" x14ac:dyDescent="0.25">
      <c r="A374" s="26">
        <f t="shared" si="7"/>
        <v>373</v>
      </c>
      <c r="B374" s="3" t="s">
        <v>878</v>
      </c>
      <c r="C374" s="3" t="s">
        <v>946</v>
      </c>
      <c r="D374" s="3" t="s">
        <v>883</v>
      </c>
      <c r="E374" s="3">
        <v>5102050017</v>
      </c>
      <c r="F374" s="3" t="s">
        <v>947</v>
      </c>
      <c r="G374" s="4">
        <v>1</v>
      </c>
      <c r="H374" s="15">
        <v>21019664.489999998</v>
      </c>
      <c r="I374" s="50">
        <v>13714442.210000001</v>
      </c>
      <c r="J374" s="5" t="s">
        <v>223</v>
      </c>
      <c r="K374" s="3" t="s">
        <v>224</v>
      </c>
      <c r="L374" s="15">
        <v>21019664.489999998</v>
      </c>
      <c r="M374" s="50">
        <v>13714442.210000001</v>
      </c>
    </row>
    <row r="375" spans="1:13" s="25" customFormat="1" ht="36" x14ac:dyDescent="0.25">
      <c r="A375" s="26">
        <f t="shared" si="7"/>
        <v>374</v>
      </c>
      <c r="B375" s="3" t="s">
        <v>878</v>
      </c>
      <c r="C375" s="3" t="s">
        <v>948</v>
      </c>
      <c r="D375" s="3" t="s">
        <v>949</v>
      </c>
      <c r="E375" s="3">
        <v>5102003426</v>
      </c>
      <c r="F375" s="3" t="s">
        <v>295</v>
      </c>
      <c r="G375" s="4">
        <v>1</v>
      </c>
      <c r="H375" s="10">
        <v>58743684.850000001</v>
      </c>
      <c r="I375" s="51">
        <v>25431506.140000001</v>
      </c>
      <c r="J375" s="5" t="s">
        <v>709</v>
      </c>
      <c r="K375" s="3" t="s">
        <v>950</v>
      </c>
      <c r="L375" s="10">
        <v>58743684.850000001</v>
      </c>
      <c r="M375" s="51">
        <v>25431506.140000001</v>
      </c>
    </row>
    <row r="376" spans="1:13" s="25" customFormat="1" ht="36" x14ac:dyDescent="0.25">
      <c r="A376" s="26">
        <f t="shared" si="7"/>
        <v>375</v>
      </c>
      <c r="B376" s="3" t="s">
        <v>878</v>
      </c>
      <c r="C376" s="3" t="s">
        <v>951</v>
      </c>
      <c r="D376" s="3" t="s">
        <v>949</v>
      </c>
      <c r="E376" s="3">
        <v>5102003659</v>
      </c>
      <c r="F376" s="3" t="s">
        <v>300</v>
      </c>
      <c r="G376" s="4">
        <v>1</v>
      </c>
      <c r="H376" s="10">
        <v>34339011.740000002</v>
      </c>
      <c r="I376" s="50">
        <v>9237437.3100000005</v>
      </c>
      <c r="J376" s="5" t="s">
        <v>25</v>
      </c>
      <c r="K376" s="3" t="s">
        <v>30</v>
      </c>
      <c r="L376" s="10">
        <v>34339011.740000002</v>
      </c>
      <c r="M376" s="50">
        <v>9237437.3100000005</v>
      </c>
    </row>
    <row r="377" spans="1:13" s="25" customFormat="1" ht="36" x14ac:dyDescent="0.25">
      <c r="A377" s="26">
        <f t="shared" si="7"/>
        <v>376</v>
      </c>
      <c r="B377" s="3" t="s">
        <v>878</v>
      </c>
      <c r="C377" s="3" t="s">
        <v>952</v>
      </c>
      <c r="D377" s="3" t="s">
        <v>953</v>
      </c>
      <c r="E377" s="3">
        <v>5102050930</v>
      </c>
      <c r="F377" s="3" t="s">
        <v>300</v>
      </c>
      <c r="G377" s="4">
        <v>1</v>
      </c>
      <c r="H377" s="15">
        <v>27400</v>
      </c>
      <c r="I377" s="15">
        <v>17000</v>
      </c>
      <c r="J377" s="5" t="s">
        <v>25</v>
      </c>
      <c r="K377" s="3" t="s">
        <v>32</v>
      </c>
      <c r="L377" s="15">
        <v>27400</v>
      </c>
      <c r="M377" s="15">
        <v>17000</v>
      </c>
    </row>
    <row r="378" spans="1:13" s="25" customFormat="1" ht="48" x14ac:dyDescent="0.25">
      <c r="A378" s="26">
        <f t="shared" si="7"/>
        <v>377</v>
      </c>
      <c r="B378" s="3" t="s">
        <v>878</v>
      </c>
      <c r="C378" s="3" t="s">
        <v>954</v>
      </c>
      <c r="D378" s="3" t="s">
        <v>953</v>
      </c>
      <c r="E378" s="3">
        <v>5102003507</v>
      </c>
      <c r="F378" s="3" t="s">
        <v>322</v>
      </c>
      <c r="G378" s="4">
        <v>1</v>
      </c>
      <c r="H378" s="15">
        <v>29665668.460000001</v>
      </c>
      <c r="I378" s="15">
        <v>18845497.32</v>
      </c>
      <c r="J378" s="5" t="s">
        <v>127</v>
      </c>
      <c r="K378" s="3" t="s">
        <v>955</v>
      </c>
      <c r="L378" s="15">
        <v>29665668.460000001</v>
      </c>
      <c r="M378" s="15">
        <v>18845497.32</v>
      </c>
    </row>
    <row r="379" spans="1:13" s="25" customFormat="1" ht="48" x14ac:dyDescent="0.25">
      <c r="A379" s="26">
        <f t="shared" si="7"/>
        <v>378</v>
      </c>
      <c r="B379" s="3" t="s">
        <v>878</v>
      </c>
      <c r="C379" s="3" t="s">
        <v>956</v>
      </c>
      <c r="D379" s="3" t="s">
        <v>957</v>
      </c>
      <c r="E379" s="8">
        <v>5102050874</v>
      </c>
      <c r="F379" s="3" t="s">
        <v>295</v>
      </c>
      <c r="G379" s="4">
        <v>1</v>
      </c>
      <c r="H379" s="15">
        <v>69502703.040000007</v>
      </c>
      <c r="I379" s="15">
        <v>42340826.289999999</v>
      </c>
      <c r="J379" s="5" t="s">
        <v>14</v>
      </c>
      <c r="K379" s="3" t="s">
        <v>449</v>
      </c>
      <c r="L379" s="15">
        <v>69502703.040000007</v>
      </c>
      <c r="M379" s="15">
        <v>42340826.289999999</v>
      </c>
    </row>
    <row r="380" spans="1:13" s="25" customFormat="1" ht="36" x14ac:dyDescent="0.25">
      <c r="A380" s="26">
        <f t="shared" si="7"/>
        <v>379</v>
      </c>
      <c r="B380" s="3" t="s">
        <v>958</v>
      </c>
      <c r="C380" s="3" t="s">
        <v>959</v>
      </c>
      <c r="D380" s="52"/>
      <c r="E380" s="3">
        <v>5104005570</v>
      </c>
      <c r="F380" s="3" t="s">
        <v>153</v>
      </c>
      <c r="G380" s="4"/>
      <c r="H380" s="14">
        <v>110004436.26000001</v>
      </c>
      <c r="I380" s="14">
        <v>1535382.17</v>
      </c>
      <c r="J380" s="3" t="s">
        <v>960</v>
      </c>
      <c r="K380" s="3" t="s">
        <v>961</v>
      </c>
      <c r="L380" s="6">
        <v>0</v>
      </c>
      <c r="M380" s="6">
        <v>0</v>
      </c>
    </row>
    <row r="381" spans="1:13" s="25" customFormat="1" ht="60" x14ac:dyDescent="0.25">
      <c r="A381" s="26">
        <f t="shared" si="7"/>
        <v>380</v>
      </c>
      <c r="B381" s="3" t="s">
        <v>958</v>
      </c>
      <c r="C381" s="3" t="s">
        <v>962</v>
      </c>
      <c r="D381" s="3" t="s">
        <v>963</v>
      </c>
      <c r="E381" s="3">
        <v>5104001600</v>
      </c>
      <c r="F381" s="3" t="s">
        <v>368</v>
      </c>
      <c r="G381" s="4">
        <v>1</v>
      </c>
      <c r="H381" s="6">
        <v>278687502.31999999</v>
      </c>
      <c r="I381" s="6">
        <v>44133328.969999999</v>
      </c>
      <c r="J381" s="5" t="s">
        <v>25</v>
      </c>
      <c r="K381" s="3" t="s">
        <v>487</v>
      </c>
      <c r="L381" s="6">
        <v>576100</v>
      </c>
      <c r="M381" s="6">
        <v>576100</v>
      </c>
    </row>
    <row r="382" spans="1:13" s="25" customFormat="1" ht="48" x14ac:dyDescent="0.25">
      <c r="A382" s="26">
        <f t="shared" si="7"/>
        <v>381</v>
      </c>
      <c r="B382" s="3" t="s">
        <v>958</v>
      </c>
      <c r="C382" s="3" t="s">
        <v>964</v>
      </c>
      <c r="D382" s="3" t="s">
        <v>965</v>
      </c>
      <c r="E382" s="3">
        <v>5104001921</v>
      </c>
      <c r="F382" s="3" t="s">
        <v>295</v>
      </c>
      <c r="G382" s="4">
        <v>1</v>
      </c>
      <c r="H382" s="6">
        <v>70866056.799999997</v>
      </c>
      <c r="I382" s="6">
        <v>50420126.979999997</v>
      </c>
      <c r="J382" s="5" t="s">
        <v>14</v>
      </c>
      <c r="K382" s="3" t="s">
        <v>449</v>
      </c>
      <c r="L382" s="6">
        <v>0</v>
      </c>
      <c r="M382" s="6">
        <v>0</v>
      </c>
    </row>
    <row r="383" spans="1:13" s="25" customFormat="1" ht="60" x14ac:dyDescent="0.25">
      <c r="A383" s="26">
        <f t="shared" si="7"/>
        <v>382</v>
      </c>
      <c r="B383" s="3" t="s">
        <v>958</v>
      </c>
      <c r="C383" s="17" t="s">
        <v>966</v>
      </c>
      <c r="D383" s="3" t="s">
        <v>967</v>
      </c>
      <c r="E383" s="17">
        <v>5104004224</v>
      </c>
      <c r="F383" s="3" t="s">
        <v>300</v>
      </c>
      <c r="G383" s="4">
        <v>1</v>
      </c>
      <c r="H383" s="6">
        <v>205498108.30000001</v>
      </c>
      <c r="I383" s="6">
        <v>134972262.90000001</v>
      </c>
      <c r="J383" s="3" t="s">
        <v>237</v>
      </c>
      <c r="K383" s="3" t="s">
        <v>341</v>
      </c>
      <c r="L383" s="6">
        <v>13308861.67</v>
      </c>
      <c r="M383" s="6">
        <v>8322394.7699999996</v>
      </c>
    </row>
    <row r="384" spans="1:13" s="25" customFormat="1" ht="36" x14ac:dyDescent="0.25">
      <c r="A384" s="26">
        <f t="shared" si="7"/>
        <v>383</v>
      </c>
      <c r="B384" s="3" t="s">
        <v>958</v>
      </c>
      <c r="C384" s="17" t="s">
        <v>968</v>
      </c>
      <c r="D384" s="3" t="s">
        <v>967</v>
      </c>
      <c r="E384" s="17">
        <v>5104004256</v>
      </c>
      <c r="F384" s="3" t="s">
        <v>300</v>
      </c>
      <c r="G384" s="4">
        <v>1</v>
      </c>
      <c r="H384" s="6">
        <v>66325599.32</v>
      </c>
      <c r="I384" s="6">
        <v>61193682.450000003</v>
      </c>
      <c r="J384" s="3" t="s">
        <v>237</v>
      </c>
      <c r="K384" s="3" t="s">
        <v>341</v>
      </c>
      <c r="L384" s="6">
        <v>2890475.25</v>
      </c>
      <c r="M384" s="6">
        <v>803380.33</v>
      </c>
    </row>
    <row r="385" spans="1:14" s="25" customFormat="1" ht="36" x14ac:dyDescent="0.25">
      <c r="A385" s="26">
        <f t="shared" si="7"/>
        <v>384</v>
      </c>
      <c r="B385" s="3" t="s">
        <v>958</v>
      </c>
      <c r="C385" s="3" t="s">
        <v>969</v>
      </c>
      <c r="D385" s="3" t="s">
        <v>967</v>
      </c>
      <c r="E385" s="3">
        <v>5104004344</v>
      </c>
      <c r="F385" s="3" t="s">
        <v>368</v>
      </c>
      <c r="G385" s="4">
        <v>1</v>
      </c>
      <c r="H385" s="6">
        <v>130735696.72</v>
      </c>
      <c r="I385" s="6">
        <v>89680115.049999997</v>
      </c>
      <c r="J385" s="5" t="s">
        <v>308</v>
      </c>
      <c r="K385" s="3" t="s">
        <v>480</v>
      </c>
      <c r="L385" s="6">
        <v>7254199.0499999998</v>
      </c>
      <c r="M385" s="6">
        <v>7254199.0499999998</v>
      </c>
    </row>
    <row r="386" spans="1:14" s="25" customFormat="1" ht="36" x14ac:dyDescent="0.25">
      <c r="A386" s="26">
        <f t="shared" si="7"/>
        <v>385</v>
      </c>
      <c r="B386" s="3" t="s">
        <v>958</v>
      </c>
      <c r="C386" s="3" t="s">
        <v>970</v>
      </c>
      <c r="D386" s="3" t="s">
        <v>967</v>
      </c>
      <c r="E386" s="3">
        <v>5104004369</v>
      </c>
      <c r="F386" s="3" t="s">
        <v>300</v>
      </c>
      <c r="G386" s="4">
        <v>1</v>
      </c>
      <c r="H386" s="6">
        <v>30219050.010000002</v>
      </c>
      <c r="I386" s="6">
        <v>0</v>
      </c>
      <c r="J386" s="5" t="s">
        <v>308</v>
      </c>
      <c r="K386" s="3" t="s">
        <v>480</v>
      </c>
      <c r="L386" s="6">
        <v>0</v>
      </c>
      <c r="M386" s="6">
        <v>0</v>
      </c>
    </row>
    <row r="387" spans="1:14" s="25" customFormat="1" ht="36" x14ac:dyDescent="0.25">
      <c r="A387" s="26">
        <f t="shared" ref="A387:A450" si="8">1+A386</f>
        <v>386</v>
      </c>
      <c r="B387" s="3" t="s">
        <v>958</v>
      </c>
      <c r="C387" s="3" t="s">
        <v>971</v>
      </c>
      <c r="D387" s="3" t="s">
        <v>967</v>
      </c>
      <c r="E387" s="3">
        <v>5104004376</v>
      </c>
      <c r="F387" s="3" t="s">
        <v>300</v>
      </c>
      <c r="G387" s="4">
        <v>1</v>
      </c>
      <c r="H387" s="6">
        <v>108173347.59</v>
      </c>
      <c r="I387" s="6">
        <v>71184696.469999999</v>
      </c>
      <c r="J387" s="5" t="s">
        <v>308</v>
      </c>
      <c r="K387" s="3" t="s">
        <v>480</v>
      </c>
      <c r="L387" s="6">
        <v>3368724.62</v>
      </c>
      <c r="M387" s="6">
        <v>5156122</v>
      </c>
    </row>
    <row r="388" spans="1:14" s="25" customFormat="1" ht="36" x14ac:dyDescent="0.25">
      <c r="A388" s="26">
        <f t="shared" si="8"/>
        <v>387</v>
      </c>
      <c r="B388" s="3" t="s">
        <v>958</v>
      </c>
      <c r="C388" s="3" t="s">
        <v>972</v>
      </c>
      <c r="D388" s="3" t="s">
        <v>967</v>
      </c>
      <c r="E388" s="3">
        <v>5104004432</v>
      </c>
      <c r="F388" s="3" t="s">
        <v>368</v>
      </c>
      <c r="G388" s="4">
        <v>1</v>
      </c>
      <c r="H388" s="6">
        <v>94302892.549999997</v>
      </c>
      <c r="I388" s="6">
        <v>65153510.049999997</v>
      </c>
      <c r="J388" s="5" t="s">
        <v>308</v>
      </c>
      <c r="K388" s="3" t="s">
        <v>480</v>
      </c>
      <c r="L388" s="6">
        <v>4506685</v>
      </c>
      <c r="M388" s="6">
        <v>4506685</v>
      </c>
    </row>
    <row r="389" spans="1:14" s="25" customFormat="1" ht="48" x14ac:dyDescent="0.25">
      <c r="A389" s="26">
        <f t="shared" si="8"/>
        <v>388</v>
      </c>
      <c r="B389" s="3" t="s">
        <v>958</v>
      </c>
      <c r="C389" s="3" t="s">
        <v>973</v>
      </c>
      <c r="D389" s="3" t="s">
        <v>967</v>
      </c>
      <c r="E389" s="3">
        <v>5104004457</v>
      </c>
      <c r="F389" s="3" t="s">
        <v>368</v>
      </c>
      <c r="G389" s="4">
        <v>1</v>
      </c>
      <c r="H389" s="6">
        <v>42608492.25</v>
      </c>
      <c r="I389" s="6">
        <v>30444912.579999998</v>
      </c>
      <c r="J389" s="5" t="s">
        <v>305</v>
      </c>
      <c r="K389" s="3" t="s">
        <v>71</v>
      </c>
      <c r="L389" s="6">
        <v>274700</v>
      </c>
      <c r="M389" s="6">
        <v>274700</v>
      </c>
    </row>
    <row r="390" spans="1:14" s="25" customFormat="1" ht="48" x14ac:dyDescent="0.25">
      <c r="A390" s="26">
        <f t="shared" si="8"/>
        <v>389</v>
      </c>
      <c r="B390" s="3" t="s">
        <v>958</v>
      </c>
      <c r="C390" s="3" t="s">
        <v>974</v>
      </c>
      <c r="D390" s="3" t="s">
        <v>967</v>
      </c>
      <c r="E390" s="3">
        <v>5104004464</v>
      </c>
      <c r="F390" s="3" t="s">
        <v>368</v>
      </c>
      <c r="G390" s="4">
        <v>1</v>
      </c>
      <c r="H390" s="6">
        <v>97177934.579999998</v>
      </c>
      <c r="I390" s="6">
        <v>63524052.780000001</v>
      </c>
      <c r="J390" s="5" t="s">
        <v>25</v>
      </c>
      <c r="K390" s="3" t="s">
        <v>410</v>
      </c>
      <c r="L390" s="6">
        <v>3817213.56</v>
      </c>
      <c r="M390" s="6">
        <v>5415292.2000000002</v>
      </c>
    </row>
    <row r="391" spans="1:14" s="25" customFormat="1" ht="36" x14ac:dyDescent="0.25">
      <c r="A391" s="26">
        <f t="shared" si="8"/>
        <v>390</v>
      </c>
      <c r="B391" s="3" t="s">
        <v>958</v>
      </c>
      <c r="C391" s="3" t="s">
        <v>975</v>
      </c>
      <c r="D391" s="3" t="s">
        <v>963</v>
      </c>
      <c r="E391" s="3">
        <v>5104005002</v>
      </c>
      <c r="F391" s="3" t="s">
        <v>368</v>
      </c>
      <c r="G391" s="4">
        <v>1</v>
      </c>
      <c r="H391" s="6">
        <v>15322364.5</v>
      </c>
      <c r="I391" s="6">
        <v>8832546.9399999995</v>
      </c>
      <c r="J391" s="5" t="s">
        <v>25</v>
      </c>
      <c r="K391" s="3" t="s">
        <v>40</v>
      </c>
      <c r="L391" s="6">
        <v>130265</v>
      </c>
      <c r="M391" s="6">
        <v>130265</v>
      </c>
    </row>
    <row r="392" spans="1:14" s="25" customFormat="1" ht="72" x14ac:dyDescent="0.25">
      <c r="A392" s="26">
        <f t="shared" si="8"/>
        <v>391</v>
      </c>
      <c r="B392" s="3" t="s">
        <v>958</v>
      </c>
      <c r="C392" s="3" t="s">
        <v>976</v>
      </c>
      <c r="D392" s="3" t="s">
        <v>967</v>
      </c>
      <c r="E392" s="3">
        <v>5104800106</v>
      </c>
      <c r="F392" s="3" t="s">
        <v>300</v>
      </c>
      <c r="G392" s="4">
        <v>1</v>
      </c>
      <c r="H392" s="6">
        <v>45161430.57</v>
      </c>
      <c r="I392" s="6">
        <v>32308050.670000002</v>
      </c>
      <c r="J392" s="5" t="s">
        <v>19</v>
      </c>
      <c r="K392" s="3" t="s">
        <v>20</v>
      </c>
      <c r="L392" s="6">
        <v>161386.9</v>
      </c>
      <c r="M392" s="6">
        <v>7500</v>
      </c>
    </row>
    <row r="393" spans="1:14" s="25" customFormat="1" ht="36" x14ac:dyDescent="0.25">
      <c r="A393" s="26">
        <f t="shared" si="8"/>
        <v>392</v>
      </c>
      <c r="B393" s="3" t="s">
        <v>958</v>
      </c>
      <c r="C393" s="17" t="s">
        <v>977</v>
      </c>
      <c r="D393" s="3" t="s">
        <v>967</v>
      </c>
      <c r="E393" s="17">
        <v>5104909784</v>
      </c>
      <c r="F393" s="3" t="s">
        <v>300</v>
      </c>
      <c r="G393" s="4">
        <v>1</v>
      </c>
      <c r="H393" s="6">
        <v>114390120.5</v>
      </c>
      <c r="I393" s="6">
        <v>68945140.390000001</v>
      </c>
      <c r="J393" s="3" t="s">
        <v>237</v>
      </c>
      <c r="K393" s="3" t="s">
        <v>240</v>
      </c>
      <c r="L393" s="6">
        <v>8241582.75</v>
      </c>
      <c r="M393" s="6">
        <v>2003257</v>
      </c>
    </row>
    <row r="394" spans="1:14" s="25" customFormat="1" ht="36" x14ac:dyDescent="0.25">
      <c r="A394" s="26">
        <f t="shared" si="8"/>
        <v>393</v>
      </c>
      <c r="B394" s="3" t="s">
        <v>958</v>
      </c>
      <c r="C394" s="17" t="s">
        <v>978</v>
      </c>
      <c r="D394" s="3" t="s">
        <v>967</v>
      </c>
      <c r="E394" s="17">
        <v>5104909791</v>
      </c>
      <c r="F394" s="3" t="s">
        <v>300</v>
      </c>
      <c r="G394" s="4">
        <v>1</v>
      </c>
      <c r="H394" s="6">
        <v>115384386.22</v>
      </c>
      <c r="I394" s="6">
        <v>73743459.819999993</v>
      </c>
      <c r="J394" s="3" t="s">
        <v>237</v>
      </c>
      <c r="K394" s="3" t="s">
        <v>240</v>
      </c>
      <c r="L394" s="6">
        <v>6689197.3899999997</v>
      </c>
      <c r="M394" s="6">
        <v>3592281.01</v>
      </c>
      <c r="N394" s="53"/>
    </row>
    <row r="395" spans="1:14" s="25" customFormat="1" ht="48" x14ac:dyDescent="0.25">
      <c r="A395" s="26">
        <f t="shared" si="8"/>
        <v>394</v>
      </c>
      <c r="B395" s="3" t="s">
        <v>958</v>
      </c>
      <c r="C395" s="17" t="s">
        <v>979</v>
      </c>
      <c r="D395" s="17" t="s">
        <v>965</v>
      </c>
      <c r="E395" s="17" t="s">
        <v>980</v>
      </c>
      <c r="F395" s="3" t="s">
        <v>981</v>
      </c>
      <c r="G395" s="4">
        <v>1</v>
      </c>
      <c r="H395" s="6">
        <v>56399288.729999997</v>
      </c>
      <c r="I395" s="6">
        <v>116233566.89</v>
      </c>
      <c r="J395" s="5" t="s">
        <v>25</v>
      </c>
      <c r="K395" s="3" t="s">
        <v>32</v>
      </c>
      <c r="L395" s="6">
        <v>26150</v>
      </c>
      <c r="M395" s="6">
        <v>26150</v>
      </c>
    </row>
    <row r="396" spans="1:14" s="25" customFormat="1" ht="48" x14ac:dyDescent="0.25">
      <c r="A396" s="26">
        <f t="shared" si="8"/>
        <v>395</v>
      </c>
      <c r="B396" s="3" t="s">
        <v>958</v>
      </c>
      <c r="C396" s="17" t="s">
        <v>982</v>
      </c>
      <c r="D396" s="17" t="s">
        <v>965</v>
      </c>
      <c r="E396" s="17" t="s">
        <v>983</v>
      </c>
      <c r="F396" s="3" t="s">
        <v>295</v>
      </c>
      <c r="G396" s="4">
        <v>1</v>
      </c>
      <c r="H396" s="6">
        <v>10675741.869999999</v>
      </c>
      <c r="I396" s="6">
        <v>7466842.2000000002</v>
      </c>
      <c r="J396" s="5" t="s">
        <v>14</v>
      </c>
      <c r="K396" s="3" t="s">
        <v>984</v>
      </c>
      <c r="L396" s="6">
        <v>0</v>
      </c>
      <c r="M396" s="6">
        <v>0</v>
      </c>
    </row>
    <row r="397" spans="1:14" s="25" customFormat="1" ht="60" x14ac:dyDescent="0.25">
      <c r="A397" s="26">
        <f t="shared" si="8"/>
        <v>396</v>
      </c>
      <c r="B397" s="3" t="s">
        <v>958</v>
      </c>
      <c r="C397" s="17" t="s">
        <v>985</v>
      </c>
      <c r="D397" s="17" t="s">
        <v>965</v>
      </c>
      <c r="E397" s="17" t="s">
        <v>986</v>
      </c>
      <c r="F397" s="3" t="s">
        <v>981</v>
      </c>
      <c r="G397" s="4">
        <v>1</v>
      </c>
      <c r="H397" s="6">
        <v>20480919.760000002</v>
      </c>
      <c r="I397" s="6">
        <v>5871298.8200000003</v>
      </c>
      <c r="J397" s="5" t="s">
        <v>25</v>
      </c>
      <c r="K397" s="3" t="s">
        <v>487</v>
      </c>
      <c r="L397" s="6">
        <v>0</v>
      </c>
      <c r="M397" s="6">
        <v>0</v>
      </c>
    </row>
    <row r="398" spans="1:14" s="25" customFormat="1" ht="36" x14ac:dyDescent="0.25">
      <c r="A398" s="26">
        <f t="shared" si="8"/>
        <v>397</v>
      </c>
      <c r="B398" s="3" t="s">
        <v>958</v>
      </c>
      <c r="C398" s="17" t="s">
        <v>987</v>
      </c>
      <c r="D398" s="17" t="s">
        <v>965</v>
      </c>
      <c r="E398" s="17" t="s">
        <v>988</v>
      </c>
      <c r="F398" s="3" t="s">
        <v>368</v>
      </c>
      <c r="G398" s="4">
        <v>1</v>
      </c>
      <c r="H398" s="6">
        <v>25763687.98</v>
      </c>
      <c r="I398" s="6">
        <v>23235456.050000001</v>
      </c>
      <c r="J398" s="5" t="s">
        <v>587</v>
      </c>
      <c r="K398" s="3" t="s">
        <v>588</v>
      </c>
      <c r="L398" s="6">
        <v>6526254.2599999998</v>
      </c>
      <c r="M398" s="6">
        <v>6531196.2599999998</v>
      </c>
    </row>
    <row r="399" spans="1:14" s="25" customFormat="1" ht="36" x14ac:dyDescent="0.25">
      <c r="A399" s="26">
        <f t="shared" si="8"/>
        <v>398</v>
      </c>
      <c r="B399" s="3" t="s">
        <v>958</v>
      </c>
      <c r="C399" s="17" t="s">
        <v>989</v>
      </c>
      <c r="D399" s="17" t="s">
        <v>965</v>
      </c>
      <c r="E399" s="17" t="s">
        <v>990</v>
      </c>
      <c r="F399" s="3" t="s">
        <v>368</v>
      </c>
      <c r="G399" s="4">
        <v>1</v>
      </c>
      <c r="H399" s="6">
        <v>8851091.7799999993</v>
      </c>
      <c r="I399" s="6">
        <v>7241201.6600000001</v>
      </c>
      <c r="J399" s="3" t="s">
        <v>55</v>
      </c>
      <c r="K399" s="3" t="s">
        <v>458</v>
      </c>
      <c r="L399" s="6">
        <v>2624789.89</v>
      </c>
      <c r="M399" s="6">
        <v>2629866.89</v>
      </c>
    </row>
    <row r="400" spans="1:14" s="25" customFormat="1" ht="36" x14ac:dyDescent="0.25">
      <c r="A400" s="26">
        <f t="shared" si="8"/>
        <v>399</v>
      </c>
      <c r="B400" s="3" t="s">
        <v>958</v>
      </c>
      <c r="C400" s="17" t="s">
        <v>991</v>
      </c>
      <c r="D400" s="17" t="s">
        <v>965</v>
      </c>
      <c r="E400" s="17" t="s">
        <v>992</v>
      </c>
      <c r="F400" s="3" t="s">
        <v>368</v>
      </c>
      <c r="G400" s="4">
        <v>1</v>
      </c>
      <c r="H400" s="6">
        <v>40302908.689999998</v>
      </c>
      <c r="I400" s="6">
        <v>29067624.059999999</v>
      </c>
      <c r="J400" s="5" t="s">
        <v>315</v>
      </c>
      <c r="K400" s="3" t="s">
        <v>316</v>
      </c>
      <c r="L400" s="6">
        <v>0</v>
      </c>
      <c r="M400" s="6">
        <v>0</v>
      </c>
    </row>
    <row r="401" spans="1:13" s="25" customFormat="1" ht="48" x14ac:dyDescent="0.25">
      <c r="A401" s="26">
        <f t="shared" si="8"/>
        <v>400</v>
      </c>
      <c r="B401" s="3" t="s">
        <v>958</v>
      </c>
      <c r="C401" s="3" t="s">
        <v>993</v>
      </c>
      <c r="D401" s="3" t="s">
        <v>965</v>
      </c>
      <c r="E401" s="3">
        <v>5104001449</v>
      </c>
      <c r="F401" s="3" t="s">
        <v>322</v>
      </c>
      <c r="G401" s="4">
        <v>1</v>
      </c>
      <c r="H401" s="6">
        <v>124877424.15000001</v>
      </c>
      <c r="I401" s="6">
        <v>55505242.920000002</v>
      </c>
      <c r="J401" s="5" t="s">
        <v>127</v>
      </c>
      <c r="K401" s="3" t="s">
        <v>955</v>
      </c>
      <c r="L401" s="6">
        <v>10218778.16</v>
      </c>
      <c r="M401" s="6">
        <v>10218778.16</v>
      </c>
    </row>
    <row r="402" spans="1:13" s="25" customFormat="1" ht="48" x14ac:dyDescent="0.25">
      <c r="A402" s="26">
        <f t="shared" si="8"/>
        <v>401</v>
      </c>
      <c r="B402" s="3" t="s">
        <v>994</v>
      </c>
      <c r="C402" s="3" t="s">
        <v>995</v>
      </c>
      <c r="D402" s="3" t="s">
        <v>996</v>
      </c>
      <c r="E402" s="54">
        <v>5111002010</v>
      </c>
      <c r="F402" s="3" t="s">
        <v>300</v>
      </c>
      <c r="G402" s="4">
        <v>1</v>
      </c>
      <c r="H402" s="7">
        <v>16753421.92</v>
      </c>
      <c r="I402" s="7">
        <v>10850863.02</v>
      </c>
      <c r="J402" s="5" t="s">
        <v>305</v>
      </c>
      <c r="K402" s="3" t="s">
        <v>407</v>
      </c>
      <c r="L402" s="55">
        <v>0</v>
      </c>
      <c r="M402" s="7">
        <v>0</v>
      </c>
    </row>
    <row r="403" spans="1:13" s="25" customFormat="1" ht="36" x14ac:dyDescent="0.25">
      <c r="A403" s="26">
        <f t="shared" si="8"/>
        <v>402</v>
      </c>
      <c r="B403" s="3" t="s">
        <v>994</v>
      </c>
      <c r="C403" s="3" t="s">
        <v>997</v>
      </c>
      <c r="D403" s="3" t="s">
        <v>996</v>
      </c>
      <c r="E403" s="26">
        <v>5111002034</v>
      </c>
      <c r="F403" s="3" t="s">
        <v>300</v>
      </c>
      <c r="G403" s="4">
        <v>1</v>
      </c>
      <c r="H403" s="7">
        <v>126244583.49000001</v>
      </c>
      <c r="I403" s="55">
        <v>155226914.47</v>
      </c>
      <c r="J403" s="3" t="s">
        <v>237</v>
      </c>
      <c r="K403" s="3" t="s">
        <v>240</v>
      </c>
      <c r="L403" s="7">
        <v>3210052.17</v>
      </c>
      <c r="M403" s="7">
        <v>3210052.17</v>
      </c>
    </row>
    <row r="404" spans="1:13" s="25" customFormat="1" ht="48" x14ac:dyDescent="0.25">
      <c r="A404" s="26">
        <f t="shared" si="8"/>
        <v>403</v>
      </c>
      <c r="B404" s="3" t="s">
        <v>994</v>
      </c>
      <c r="C404" s="156" t="s">
        <v>998</v>
      </c>
      <c r="D404" s="3" t="s">
        <v>996</v>
      </c>
      <c r="E404" s="54">
        <v>5111002122</v>
      </c>
      <c r="F404" s="3" t="s">
        <v>368</v>
      </c>
      <c r="G404" s="4">
        <v>1</v>
      </c>
      <c r="H404" s="7">
        <v>26939466.07</v>
      </c>
      <c r="I404" s="7">
        <v>23996276.710000001</v>
      </c>
      <c r="J404" s="5" t="s">
        <v>14</v>
      </c>
      <c r="K404" s="3" t="s">
        <v>319</v>
      </c>
      <c r="L404" s="55">
        <v>85745.93</v>
      </c>
      <c r="M404" s="7">
        <v>85745.93</v>
      </c>
    </row>
    <row r="405" spans="1:13" s="25" customFormat="1" ht="36" x14ac:dyDescent="0.25">
      <c r="A405" s="26">
        <f t="shared" si="8"/>
        <v>404</v>
      </c>
      <c r="B405" s="3" t="s">
        <v>994</v>
      </c>
      <c r="C405" s="3" t="s">
        <v>999</v>
      </c>
      <c r="D405" s="3" t="s">
        <v>996</v>
      </c>
      <c r="E405" s="26">
        <v>5111002154</v>
      </c>
      <c r="F405" s="3" t="s">
        <v>368</v>
      </c>
      <c r="G405" s="4">
        <v>1</v>
      </c>
      <c r="H405" s="7">
        <v>59410211.579999998</v>
      </c>
      <c r="I405" s="55">
        <v>38290836.030000001</v>
      </c>
      <c r="J405" s="3" t="s">
        <v>237</v>
      </c>
      <c r="K405" s="3" t="s">
        <v>240</v>
      </c>
      <c r="L405" s="7">
        <v>260017.97</v>
      </c>
      <c r="M405" s="7">
        <v>260017.97</v>
      </c>
    </row>
    <row r="406" spans="1:13" s="25" customFormat="1" ht="36" x14ac:dyDescent="0.25">
      <c r="A406" s="26">
        <f t="shared" si="8"/>
        <v>405</v>
      </c>
      <c r="B406" s="3" t="s">
        <v>994</v>
      </c>
      <c r="C406" s="3" t="s">
        <v>1000</v>
      </c>
      <c r="D406" s="3" t="s">
        <v>996</v>
      </c>
      <c r="E406" s="54">
        <v>5111002193</v>
      </c>
      <c r="F406" s="3" t="s">
        <v>300</v>
      </c>
      <c r="G406" s="4">
        <v>1</v>
      </c>
      <c r="H406" s="7">
        <v>28776577.649999999</v>
      </c>
      <c r="I406" s="7">
        <v>18695663.16</v>
      </c>
      <c r="J406" s="5" t="s">
        <v>25</v>
      </c>
      <c r="K406" s="3" t="s">
        <v>32</v>
      </c>
      <c r="L406" s="55">
        <v>6500</v>
      </c>
      <c r="M406" s="7">
        <v>6500</v>
      </c>
    </row>
    <row r="407" spans="1:13" s="25" customFormat="1" ht="48" x14ac:dyDescent="0.25">
      <c r="A407" s="26">
        <f t="shared" si="8"/>
        <v>406</v>
      </c>
      <c r="B407" s="3" t="s">
        <v>994</v>
      </c>
      <c r="C407" s="3" t="s">
        <v>1001</v>
      </c>
      <c r="D407" s="3" t="s">
        <v>996</v>
      </c>
      <c r="E407" s="26">
        <v>5111002595</v>
      </c>
      <c r="F407" s="3" t="s">
        <v>368</v>
      </c>
      <c r="G407" s="4">
        <v>1</v>
      </c>
      <c r="H407" s="7">
        <v>24147546.789999999</v>
      </c>
      <c r="I407" s="55">
        <v>21864018.84</v>
      </c>
      <c r="J407" s="5" t="s">
        <v>305</v>
      </c>
      <c r="K407" s="3" t="s">
        <v>407</v>
      </c>
      <c r="L407" s="7">
        <v>189680</v>
      </c>
      <c r="M407" s="7">
        <v>189680</v>
      </c>
    </row>
    <row r="408" spans="1:13" s="25" customFormat="1" ht="36" x14ac:dyDescent="0.25">
      <c r="A408" s="26">
        <f t="shared" si="8"/>
        <v>407</v>
      </c>
      <c r="B408" s="3" t="s">
        <v>994</v>
      </c>
      <c r="C408" s="3" t="s">
        <v>1002</v>
      </c>
      <c r="D408" s="3" t="s">
        <v>996</v>
      </c>
      <c r="E408" s="26">
        <v>5111002669</v>
      </c>
      <c r="F408" s="3" t="s">
        <v>368</v>
      </c>
      <c r="G408" s="4">
        <v>1</v>
      </c>
      <c r="H408" s="7">
        <v>13181107.449999999</v>
      </c>
      <c r="I408" s="7">
        <v>8238086.4400000004</v>
      </c>
      <c r="J408" s="5" t="s">
        <v>25</v>
      </c>
      <c r="K408" s="3" t="s">
        <v>40</v>
      </c>
      <c r="L408" s="7">
        <v>872670</v>
      </c>
      <c r="M408" s="7">
        <v>872670</v>
      </c>
    </row>
    <row r="409" spans="1:13" s="25" customFormat="1" ht="84" x14ac:dyDescent="0.25">
      <c r="A409" s="26">
        <f t="shared" si="8"/>
        <v>408</v>
      </c>
      <c r="B409" s="3" t="s">
        <v>994</v>
      </c>
      <c r="C409" s="3" t="s">
        <v>1003</v>
      </c>
      <c r="D409" s="3" t="s">
        <v>996</v>
      </c>
      <c r="E409" s="26">
        <v>5111003302</v>
      </c>
      <c r="F409" s="3" t="s">
        <v>300</v>
      </c>
      <c r="G409" s="4">
        <v>1</v>
      </c>
      <c r="H409" s="7">
        <v>28908513.670000002</v>
      </c>
      <c r="I409" s="7">
        <v>20380424.440000001</v>
      </c>
      <c r="J409" s="5" t="s">
        <v>361</v>
      </c>
      <c r="K409" s="3" t="s">
        <v>47</v>
      </c>
      <c r="L409" s="7">
        <v>0</v>
      </c>
      <c r="M409" s="7">
        <v>0</v>
      </c>
    </row>
    <row r="410" spans="1:13" s="25" customFormat="1" ht="48" x14ac:dyDescent="0.25">
      <c r="A410" s="26">
        <f t="shared" si="8"/>
        <v>409</v>
      </c>
      <c r="B410" s="3" t="s">
        <v>994</v>
      </c>
      <c r="C410" s="11" t="s">
        <v>1004</v>
      </c>
      <c r="D410" s="3" t="s">
        <v>996</v>
      </c>
      <c r="E410" s="56">
        <v>5111003278</v>
      </c>
      <c r="F410" s="11" t="s">
        <v>295</v>
      </c>
      <c r="G410" s="4">
        <v>1</v>
      </c>
      <c r="H410" s="7">
        <v>6685437.3799999999</v>
      </c>
      <c r="I410" s="55">
        <v>4927984.9400000004</v>
      </c>
      <c r="J410" s="5" t="s">
        <v>14</v>
      </c>
      <c r="K410" s="3" t="s">
        <v>591</v>
      </c>
      <c r="L410" s="7">
        <v>0</v>
      </c>
      <c r="M410" s="7">
        <v>0</v>
      </c>
    </row>
    <row r="411" spans="1:13" s="25" customFormat="1" ht="36" x14ac:dyDescent="0.25">
      <c r="A411" s="26">
        <f t="shared" si="8"/>
        <v>410</v>
      </c>
      <c r="B411" s="3" t="s">
        <v>1005</v>
      </c>
      <c r="C411" s="155" t="s">
        <v>1006</v>
      </c>
      <c r="D411" s="3" t="s">
        <v>996</v>
      </c>
      <c r="E411" s="57">
        <v>5111002531</v>
      </c>
      <c r="F411" s="11" t="s">
        <v>300</v>
      </c>
      <c r="G411" s="4">
        <v>1</v>
      </c>
      <c r="H411" s="7">
        <v>27895848.370000001</v>
      </c>
      <c r="I411" s="7">
        <v>20391754.5</v>
      </c>
      <c r="J411" s="5" t="s">
        <v>25</v>
      </c>
      <c r="K411" s="3" t="s">
        <v>30</v>
      </c>
      <c r="L411" s="55">
        <v>972610.55</v>
      </c>
      <c r="M411" s="7">
        <v>877873.45</v>
      </c>
    </row>
    <row r="412" spans="1:13" s="25" customFormat="1" ht="60" x14ac:dyDescent="0.25">
      <c r="A412" s="26">
        <f t="shared" si="8"/>
        <v>411</v>
      </c>
      <c r="B412" s="3" t="s">
        <v>1005</v>
      </c>
      <c r="C412" s="155" t="s">
        <v>1007</v>
      </c>
      <c r="D412" s="3" t="s">
        <v>996</v>
      </c>
      <c r="E412" s="56">
        <v>5111016710</v>
      </c>
      <c r="F412" s="11" t="s">
        <v>300</v>
      </c>
      <c r="G412" s="4">
        <v>1</v>
      </c>
      <c r="H412" s="7">
        <v>22920526.34</v>
      </c>
      <c r="I412" s="55">
        <v>16528478.460000001</v>
      </c>
      <c r="J412" s="5" t="s">
        <v>1008</v>
      </c>
      <c r="K412" s="3" t="s">
        <v>1009</v>
      </c>
      <c r="L412" s="7">
        <v>0</v>
      </c>
      <c r="M412" s="7">
        <v>0</v>
      </c>
    </row>
    <row r="413" spans="1:13" s="25" customFormat="1" ht="36" x14ac:dyDescent="0.25">
      <c r="A413" s="26">
        <f t="shared" si="8"/>
        <v>412</v>
      </c>
      <c r="B413" s="3" t="s">
        <v>994</v>
      </c>
      <c r="C413" s="58" t="s">
        <v>1010</v>
      </c>
      <c r="D413" s="3" t="s">
        <v>996</v>
      </c>
      <c r="E413" s="59">
        <v>5111000799</v>
      </c>
      <c r="F413" s="3" t="s">
        <v>300</v>
      </c>
      <c r="G413" s="4">
        <v>1</v>
      </c>
      <c r="H413" s="7">
        <v>6883321.1699999999</v>
      </c>
      <c r="I413" s="21">
        <v>4711801.38</v>
      </c>
      <c r="J413" s="5" t="s">
        <v>55</v>
      </c>
      <c r="K413" s="3" t="s">
        <v>458</v>
      </c>
      <c r="L413" s="21">
        <v>950801.45</v>
      </c>
      <c r="M413" s="21">
        <v>950801.45</v>
      </c>
    </row>
    <row r="414" spans="1:13" s="25" customFormat="1" ht="72" x14ac:dyDescent="0.25">
      <c r="A414" s="26">
        <f t="shared" si="8"/>
        <v>413</v>
      </c>
      <c r="B414" s="3" t="s">
        <v>1011</v>
      </c>
      <c r="C414" s="11" t="s">
        <v>1012</v>
      </c>
      <c r="D414" s="3" t="s">
        <v>996</v>
      </c>
      <c r="E414" s="13">
        <v>5111002549</v>
      </c>
      <c r="F414" s="11" t="s">
        <v>504</v>
      </c>
      <c r="G414" s="4">
        <v>1</v>
      </c>
      <c r="H414" s="7">
        <v>11742518.869999999</v>
      </c>
      <c r="I414" s="7">
        <v>8039944.04</v>
      </c>
      <c r="J414" s="5" t="s">
        <v>25</v>
      </c>
      <c r="K414" s="3" t="s">
        <v>487</v>
      </c>
      <c r="L414" s="7">
        <v>171085</v>
      </c>
      <c r="M414" s="7">
        <v>171085</v>
      </c>
    </row>
    <row r="415" spans="1:13" s="25" customFormat="1" ht="48" x14ac:dyDescent="0.25">
      <c r="A415" s="26">
        <f t="shared" si="8"/>
        <v>414</v>
      </c>
      <c r="B415" s="3" t="s">
        <v>994</v>
      </c>
      <c r="C415" s="3" t="s">
        <v>1013</v>
      </c>
      <c r="D415" s="3" t="s">
        <v>1014</v>
      </c>
      <c r="E415" s="3">
        <v>5111016686</v>
      </c>
      <c r="F415" s="3" t="s">
        <v>326</v>
      </c>
      <c r="G415" s="4">
        <v>1</v>
      </c>
      <c r="H415" s="7">
        <v>0</v>
      </c>
      <c r="I415" s="7">
        <v>0</v>
      </c>
      <c r="J415" s="5" t="s">
        <v>1015</v>
      </c>
      <c r="K415" s="3" t="s">
        <v>1016</v>
      </c>
      <c r="L415" s="7">
        <v>0</v>
      </c>
      <c r="M415" s="7">
        <v>0</v>
      </c>
    </row>
    <row r="416" spans="1:13" s="25" customFormat="1" ht="96" x14ac:dyDescent="0.25">
      <c r="A416" s="26">
        <f t="shared" si="8"/>
        <v>415</v>
      </c>
      <c r="B416" s="3" t="s">
        <v>994</v>
      </c>
      <c r="C416" s="3" t="s">
        <v>1017</v>
      </c>
      <c r="D416" s="3" t="s">
        <v>996</v>
      </c>
      <c r="E416" s="3">
        <v>5111016693</v>
      </c>
      <c r="F416" s="3" t="s">
        <v>326</v>
      </c>
      <c r="G416" s="4">
        <v>1</v>
      </c>
      <c r="H416" s="7">
        <v>0</v>
      </c>
      <c r="I416" s="7">
        <v>0</v>
      </c>
      <c r="J416" s="5" t="s">
        <v>853</v>
      </c>
      <c r="K416" s="3" t="s">
        <v>854</v>
      </c>
      <c r="L416" s="13">
        <v>9212495.7899999991</v>
      </c>
      <c r="M416" s="13">
        <v>9212495.7899999991</v>
      </c>
    </row>
    <row r="417" spans="1:13" s="25" customFormat="1" ht="36" x14ac:dyDescent="0.25">
      <c r="A417" s="26">
        <f t="shared" si="8"/>
        <v>416</v>
      </c>
      <c r="B417" s="3" t="s">
        <v>1018</v>
      </c>
      <c r="C417" s="11" t="s">
        <v>1019</v>
      </c>
      <c r="D417" s="3" t="s">
        <v>1020</v>
      </c>
      <c r="E417" s="11">
        <v>5190003528</v>
      </c>
      <c r="F417" s="11" t="s">
        <v>368</v>
      </c>
      <c r="G417" s="4">
        <v>1</v>
      </c>
      <c r="H417" s="7">
        <v>101175881.5</v>
      </c>
      <c r="I417" s="7">
        <v>67929736.400000006</v>
      </c>
      <c r="J417" s="5" t="s">
        <v>55</v>
      </c>
      <c r="K417" s="3" t="s">
        <v>458</v>
      </c>
      <c r="L417" s="7">
        <v>2091502.07</v>
      </c>
      <c r="M417" s="7" t="s">
        <v>1021</v>
      </c>
    </row>
    <row r="418" spans="1:13" s="25" customFormat="1" ht="84" x14ac:dyDescent="0.25">
      <c r="A418" s="26">
        <f t="shared" si="8"/>
        <v>417</v>
      </c>
      <c r="B418" s="3" t="s">
        <v>1018</v>
      </c>
      <c r="C418" s="11" t="s">
        <v>1022</v>
      </c>
      <c r="D418" s="3" t="s">
        <v>1023</v>
      </c>
      <c r="E418" s="11">
        <v>5190043087</v>
      </c>
      <c r="F418" s="11" t="s">
        <v>1024</v>
      </c>
      <c r="G418" s="4">
        <v>1</v>
      </c>
      <c r="H418" s="7">
        <v>20700289.989999998</v>
      </c>
      <c r="I418" s="7">
        <v>870397.62</v>
      </c>
      <c r="J418" s="5" t="s">
        <v>25</v>
      </c>
      <c r="K418" s="3" t="s">
        <v>162</v>
      </c>
      <c r="L418" s="7">
        <v>0</v>
      </c>
      <c r="M418" s="7">
        <v>0</v>
      </c>
    </row>
    <row r="419" spans="1:13" s="25" customFormat="1" ht="84" x14ac:dyDescent="0.25">
      <c r="A419" s="26">
        <f t="shared" si="8"/>
        <v>418</v>
      </c>
      <c r="B419" s="3" t="s">
        <v>1018</v>
      </c>
      <c r="C419" s="11" t="s">
        <v>1025</v>
      </c>
      <c r="D419" s="3" t="s">
        <v>1023</v>
      </c>
      <c r="E419" s="13">
        <v>5191601859</v>
      </c>
      <c r="F419" s="11" t="s">
        <v>1024</v>
      </c>
      <c r="G419" s="4">
        <v>1</v>
      </c>
      <c r="H419" s="7">
        <v>136538719.13999999</v>
      </c>
      <c r="I419" s="7">
        <v>71359391.310000002</v>
      </c>
      <c r="J419" s="5" t="s">
        <v>25</v>
      </c>
      <c r="K419" s="3" t="s">
        <v>162</v>
      </c>
      <c r="L419" s="7">
        <v>516330.25</v>
      </c>
      <c r="M419" s="7">
        <v>0</v>
      </c>
    </row>
    <row r="420" spans="1:13" s="25" customFormat="1" ht="72" x14ac:dyDescent="0.25">
      <c r="A420" s="26">
        <f t="shared" si="8"/>
        <v>419</v>
      </c>
      <c r="B420" s="3" t="s">
        <v>1018</v>
      </c>
      <c r="C420" s="11" t="s">
        <v>1026</v>
      </c>
      <c r="D420" s="3" t="s">
        <v>1027</v>
      </c>
      <c r="E420" s="11">
        <v>5190935714</v>
      </c>
      <c r="F420" s="11" t="s">
        <v>1028</v>
      </c>
      <c r="G420" s="4">
        <v>1</v>
      </c>
      <c r="H420" s="14">
        <v>1788185099.27</v>
      </c>
      <c r="I420" s="14">
        <v>915815576.90999997</v>
      </c>
      <c r="J420" s="5" t="s">
        <v>111</v>
      </c>
      <c r="K420" s="3" t="s">
        <v>1029</v>
      </c>
      <c r="L420" s="7">
        <v>0</v>
      </c>
      <c r="M420" s="7">
        <v>0</v>
      </c>
    </row>
    <row r="421" spans="1:13" s="25" customFormat="1" ht="60" x14ac:dyDescent="0.25">
      <c r="A421" s="26">
        <f t="shared" si="8"/>
        <v>420</v>
      </c>
      <c r="B421" s="3" t="s">
        <v>1018</v>
      </c>
      <c r="C421" s="11" t="s">
        <v>1030</v>
      </c>
      <c r="D421" s="3" t="s">
        <v>1031</v>
      </c>
      <c r="E421" s="11" t="s">
        <v>1032</v>
      </c>
      <c r="F421" s="11" t="s">
        <v>300</v>
      </c>
      <c r="G421" s="4">
        <v>1</v>
      </c>
      <c r="H421" s="14">
        <v>74776662.75</v>
      </c>
      <c r="I421" s="14">
        <v>47682288.789999999</v>
      </c>
      <c r="J421" s="5" t="s">
        <v>1033</v>
      </c>
      <c r="K421" s="3" t="s">
        <v>1034</v>
      </c>
      <c r="L421" s="7">
        <v>0</v>
      </c>
      <c r="M421" s="7">
        <v>0</v>
      </c>
    </row>
    <row r="422" spans="1:13" s="25" customFormat="1" ht="48" x14ac:dyDescent="0.25">
      <c r="A422" s="26">
        <f t="shared" si="8"/>
        <v>421</v>
      </c>
      <c r="B422" s="3" t="s">
        <v>1018</v>
      </c>
      <c r="C422" s="11" t="s">
        <v>1035</v>
      </c>
      <c r="D422" s="3" t="s">
        <v>1031</v>
      </c>
      <c r="E422" s="11">
        <v>5190918123</v>
      </c>
      <c r="F422" s="11" t="s">
        <v>300</v>
      </c>
      <c r="G422" s="4">
        <v>1</v>
      </c>
      <c r="H422" s="14">
        <v>3804589890.73</v>
      </c>
      <c r="I422" s="14">
        <v>2082125896.6099999</v>
      </c>
      <c r="J422" s="5" t="s">
        <v>358</v>
      </c>
      <c r="K422" s="3" t="s">
        <v>1036</v>
      </c>
      <c r="L422" s="14">
        <v>13016164.619999999</v>
      </c>
      <c r="M422" s="14">
        <v>16276.2</v>
      </c>
    </row>
    <row r="423" spans="1:13" s="25" customFormat="1" ht="48" x14ac:dyDescent="0.25">
      <c r="A423" s="26">
        <f t="shared" si="8"/>
        <v>422</v>
      </c>
      <c r="B423" s="3" t="s">
        <v>1018</v>
      </c>
      <c r="C423" s="11" t="s">
        <v>1037</v>
      </c>
      <c r="D423" s="3" t="s">
        <v>1031</v>
      </c>
      <c r="E423" s="11">
        <v>5190920235</v>
      </c>
      <c r="F423" s="11" t="s">
        <v>300</v>
      </c>
      <c r="G423" s="4">
        <v>1</v>
      </c>
      <c r="H423" s="14">
        <v>34884821.490000002</v>
      </c>
      <c r="I423" s="14">
        <v>39855343.859999999</v>
      </c>
      <c r="J423" s="5" t="s">
        <v>432</v>
      </c>
      <c r="K423" s="3" t="s">
        <v>433</v>
      </c>
      <c r="L423" s="7">
        <v>0</v>
      </c>
      <c r="M423" s="7">
        <v>0</v>
      </c>
    </row>
    <row r="424" spans="1:13" s="25" customFormat="1" ht="72" x14ac:dyDescent="0.25">
      <c r="A424" s="26">
        <f t="shared" si="8"/>
        <v>423</v>
      </c>
      <c r="B424" s="3" t="s">
        <v>1018</v>
      </c>
      <c r="C424" s="11" t="s">
        <v>1038</v>
      </c>
      <c r="D424" s="3" t="s">
        <v>1039</v>
      </c>
      <c r="E424" s="11">
        <v>5190081540</v>
      </c>
      <c r="F424" s="11" t="s">
        <v>1040</v>
      </c>
      <c r="G424" s="4">
        <v>1</v>
      </c>
      <c r="H424" s="14">
        <v>109082042</v>
      </c>
      <c r="I424" s="7">
        <v>0</v>
      </c>
      <c r="J424" s="5" t="s">
        <v>25</v>
      </c>
      <c r="K424" s="3" t="s">
        <v>75</v>
      </c>
      <c r="L424" s="7">
        <v>0</v>
      </c>
      <c r="M424" s="7">
        <v>0</v>
      </c>
    </row>
    <row r="425" spans="1:13" s="25" customFormat="1" ht="60" x14ac:dyDescent="0.25">
      <c r="A425" s="26">
        <f t="shared" si="8"/>
        <v>424</v>
      </c>
      <c r="B425" s="3" t="s">
        <v>1018</v>
      </c>
      <c r="C425" s="11" t="s">
        <v>1041</v>
      </c>
      <c r="D425" s="3" t="s">
        <v>1039</v>
      </c>
      <c r="E425" s="11">
        <v>5190107975</v>
      </c>
      <c r="F425" s="11" t="s">
        <v>1040</v>
      </c>
      <c r="G425" s="4">
        <v>1</v>
      </c>
      <c r="H425" s="14">
        <v>40881136.939999998</v>
      </c>
      <c r="I425" s="14">
        <v>31273640.870000001</v>
      </c>
      <c r="J425" s="5" t="s">
        <v>25</v>
      </c>
      <c r="K425" s="3" t="s">
        <v>410</v>
      </c>
      <c r="L425" s="14">
        <v>314974.68</v>
      </c>
      <c r="M425" s="7">
        <v>0</v>
      </c>
    </row>
    <row r="426" spans="1:13" s="25" customFormat="1" ht="60" x14ac:dyDescent="0.25">
      <c r="A426" s="26">
        <f t="shared" si="8"/>
        <v>425</v>
      </c>
      <c r="B426" s="3" t="s">
        <v>1018</v>
      </c>
      <c r="C426" s="11" t="s">
        <v>1042</v>
      </c>
      <c r="D426" s="3" t="s">
        <v>1039</v>
      </c>
      <c r="E426" s="11">
        <v>5190106308</v>
      </c>
      <c r="F426" s="11" t="s">
        <v>1040</v>
      </c>
      <c r="G426" s="4">
        <v>1</v>
      </c>
      <c r="H426" s="14">
        <v>40456634.200000003</v>
      </c>
      <c r="I426" s="14">
        <v>61363851.789999999</v>
      </c>
      <c r="J426" s="5" t="s">
        <v>25</v>
      </c>
      <c r="K426" s="3" t="s">
        <v>410</v>
      </c>
      <c r="L426" s="14">
        <v>989220.85</v>
      </c>
      <c r="M426" s="7">
        <v>0</v>
      </c>
    </row>
    <row r="427" spans="1:13" s="25" customFormat="1" ht="72" x14ac:dyDescent="0.25">
      <c r="A427" s="26">
        <f t="shared" si="8"/>
        <v>426</v>
      </c>
      <c r="B427" s="3" t="s">
        <v>1018</v>
      </c>
      <c r="C427" s="11" t="s">
        <v>1043</v>
      </c>
      <c r="D427" s="3" t="s">
        <v>1039</v>
      </c>
      <c r="E427" s="11">
        <v>5190104727</v>
      </c>
      <c r="F427" s="11" t="s">
        <v>1040</v>
      </c>
      <c r="G427" s="4">
        <v>1</v>
      </c>
      <c r="H427" s="14">
        <v>59219433.18</v>
      </c>
      <c r="I427" s="14">
        <v>66885550.5</v>
      </c>
      <c r="J427" s="5" t="s">
        <v>25</v>
      </c>
      <c r="K427" s="3" t="s">
        <v>410</v>
      </c>
      <c r="L427" s="14">
        <v>856019.72</v>
      </c>
      <c r="M427" s="7">
        <v>0</v>
      </c>
    </row>
    <row r="428" spans="1:13" s="25" customFormat="1" ht="60" x14ac:dyDescent="0.25">
      <c r="A428" s="26">
        <f t="shared" si="8"/>
        <v>427</v>
      </c>
      <c r="B428" s="3" t="s">
        <v>1018</v>
      </c>
      <c r="C428" s="11" t="s">
        <v>1044</v>
      </c>
      <c r="D428" s="3" t="s">
        <v>1039</v>
      </c>
      <c r="E428" s="11">
        <v>5190023940</v>
      </c>
      <c r="F428" s="11" t="s">
        <v>1040</v>
      </c>
      <c r="G428" s="4">
        <v>1</v>
      </c>
      <c r="H428" s="14">
        <v>95421243.879999995</v>
      </c>
      <c r="I428" s="14">
        <v>79005111.579999998</v>
      </c>
      <c r="J428" s="5" t="s">
        <v>305</v>
      </c>
      <c r="K428" s="3" t="s">
        <v>407</v>
      </c>
      <c r="L428" s="14">
        <v>83239.55</v>
      </c>
      <c r="M428" s="7">
        <v>0</v>
      </c>
    </row>
    <row r="429" spans="1:13" s="25" customFormat="1" ht="72" x14ac:dyDescent="0.25">
      <c r="A429" s="26">
        <f t="shared" si="8"/>
        <v>428</v>
      </c>
      <c r="B429" s="3" t="s">
        <v>1018</v>
      </c>
      <c r="C429" s="11" t="s">
        <v>1045</v>
      </c>
      <c r="D429" s="3" t="s">
        <v>1039</v>
      </c>
      <c r="E429" s="11">
        <v>5190105262</v>
      </c>
      <c r="F429" s="11" t="s">
        <v>1040</v>
      </c>
      <c r="G429" s="4">
        <v>1</v>
      </c>
      <c r="H429" s="14">
        <v>54377696.170000002</v>
      </c>
      <c r="I429" s="14">
        <v>48383145.939999998</v>
      </c>
      <c r="J429" s="5" t="s">
        <v>25</v>
      </c>
      <c r="K429" s="3" t="s">
        <v>410</v>
      </c>
      <c r="L429" s="14">
        <v>608857.34</v>
      </c>
      <c r="M429" s="7">
        <v>0</v>
      </c>
    </row>
    <row r="430" spans="1:13" s="25" customFormat="1" ht="96" x14ac:dyDescent="0.25">
      <c r="A430" s="26">
        <f t="shared" si="8"/>
        <v>429</v>
      </c>
      <c r="B430" s="3" t="s">
        <v>1018</v>
      </c>
      <c r="C430" s="11" t="s">
        <v>1046</v>
      </c>
      <c r="D430" s="3" t="s">
        <v>1020</v>
      </c>
      <c r="E430" s="11">
        <v>5190934439</v>
      </c>
      <c r="F430" s="11" t="s">
        <v>385</v>
      </c>
      <c r="G430" s="4">
        <v>1</v>
      </c>
      <c r="H430" s="14">
        <v>63320043.18</v>
      </c>
      <c r="I430" s="14">
        <v>62646500.109999999</v>
      </c>
      <c r="J430" s="5" t="s">
        <v>361</v>
      </c>
      <c r="K430" s="3" t="s">
        <v>908</v>
      </c>
      <c r="L430" s="7">
        <v>0</v>
      </c>
      <c r="M430" s="7">
        <v>0</v>
      </c>
    </row>
    <row r="431" spans="1:13" s="25" customFormat="1" ht="48" x14ac:dyDescent="0.25">
      <c r="A431" s="26">
        <f t="shared" si="8"/>
        <v>430</v>
      </c>
      <c r="B431" s="3" t="s">
        <v>1018</v>
      </c>
      <c r="C431" s="11" t="s">
        <v>1047</v>
      </c>
      <c r="D431" s="3" t="s">
        <v>1031</v>
      </c>
      <c r="E431" s="11">
        <v>5190083227</v>
      </c>
      <c r="F431" s="11" t="s">
        <v>300</v>
      </c>
      <c r="G431" s="4">
        <v>1</v>
      </c>
      <c r="H431" s="14">
        <v>102651979.31</v>
      </c>
      <c r="I431" s="14">
        <v>70006296</v>
      </c>
      <c r="J431" s="3" t="s">
        <v>99</v>
      </c>
      <c r="K431" s="60" t="s">
        <v>1048</v>
      </c>
      <c r="L431" s="14">
        <v>2403285</v>
      </c>
      <c r="M431" s="11">
        <v>375</v>
      </c>
    </row>
    <row r="432" spans="1:13" s="25" customFormat="1" ht="48" x14ac:dyDescent="0.25">
      <c r="A432" s="26">
        <f t="shared" si="8"/>
        <v>431</v>
      </c>
      <c r="B432" s="3" t="s">
        <v>1018</v>
      </c>
      <c r="C432" s="11" t="s">
        <v>1049</v>
      </c>
      <c r="D432" s="3" t="s">
        <v>1039</v>
      </c>
      <c r="E432" s="11">
        <v>5190010525</v>
      </c>
      <c r="F432" s="11" t="s">
        <v>1040</v>
      </c>
      <c r="G432" s="4">
        <v>1</v>
      </c>
      <c r="H432" s="14">
        <v>127118665.55</v>
      </c>
      <c r="I432" s="14">
        <v>581211458.30999994</v>
      </c>
      <c r="J432" s="5" t="s">
        <v>25</v>
      </c>
      <c r="K432" s="3" t="s">
        <v>410</v>
      </c>
      <c r="L432" s="14">
        <v>15099880</v>
      </c>
      <c r="M432" s="7">
        <v>0</v>
      </c>
    </row>
    <row r="433" spans="1:13" s="25" customFormat="1" ht="60" x14ac:dyDescent="0.25">
      <c r="A433" s="26">
        <f t="shared" si="8"/>
        <v>432</v>
      </c>
      <c r="B433" s="3" t="s">
        <v>1018</v>
      </c>
      <c r="C433" s="11" t="s">
        <v>1050</v>
      </c>
      <c r="D433" s="3" t="s">
        <v>1020</v>
      </c>
      <c r="E433" s="56">
        <v>5190033508</v>
      </c>
      <c r="F433" s="11" t="s">
        <v>1051</v>
      </c>
      <c r="G433" s="4">
        <v>1</v>
      </c>
      <c r="H433" s="7">
        <v>32365489.629999999</v>
      </c>
      <c r="I433" s="7">
        <v>25232367.629999999</v>
      </c>
      <c r="J433" s="5" t="s">
        <v>582</v>
      </c>
      <c r="K433" s="3" t="s">
        <v>583</v>
      </c>
      <c r="L433" s="7">
        <v>0</v>
      </c>
      <c r="M433" s="7">
        <v>0</v>
      </c>
    </row>
    <row r="434" spans="1:13" s="25" customFormat="1" ht="72" x14ac:dyDescent="0.25">
      <c r="A434" s="26">
        <f t="shared" si="8"/>
        <v>433</v>
      </c>
      <c r="B434" s="3" t="s">
        <v>1018</v>
      </c>
      <c r="C434" s="11" t="s">
        <v>1052</v>
      </c>
      <c r="D434" s="3" t="s">
        <v>1053</v>
      </c>
      <c r="E434" s="11">
        <v>5190075650</v>
      </c>
      <c r="F434" s="11" t="s">
        <v>1054</v>
      </c>
      <c r="G434" s="4">
        <v>1</v>
      </c>
      <c r="H434" s="7" t="s">
        <v>45</v>
      </c>
      <c r="I434" s="7" t="s">
        <v>45</v>
      </c>
      <c r="J434" s="5" t="s">
        <v>115</v>
      </c>
      <c r="K434" s="3" t="s">
        <v>1055</v>
      </c>
      <c r="L434" s="61" t="s">
        <v>1056</v>
      </c>
      <c r="M434" s="11" t="s">
        <v>1057</v>
      </c>
    </row>
    <row r="435" spans="1:13" s="25" customFormat="1" ht="48" x14ac:dyDescent="0.25">
      <c r="A435" s="26">
        <f t="shared" si="8"/>
        <v>434</v>
      </c>
      <c r="B435" s="3" t="s">
        <v>1018</v>
      </c>
      <c r="C435" s="11" t="s">
        <v>1058</v>
      </c>
      <c r="D435" s="3" t="s">
        <v>1031</v>
      </c>
      <c r="E435" s="13">
        <v>5190193597</v>
      </c>
      <c r="F435" s="11" t="s">
        <v>126</v>
      </c>
      <c r="G435" s="4">
        <v>1</v>
      </c>
      <c r="H435" s="11" t="s">
        <v>1059</v>
      </c>
      <c r="I435" s="14">
        <v>139502664</v>
      </c>
      <c r="J435" s="5" t="s">
        <v>672</v>
      </c>
      <c r="K435" s="3" t="s">
        <v>1060</v>
      </c>
      <c r="L435" s="7">
        <v>1682888976.1500001</v>
      </c>
      <c r="M435" s="7" t="s">
        <v>1061</v>
      </c>
    </row>
    <row r="436" spans="1:13" s="25" customFormat="1" ht="96" x14ac:dyDescent="0.25">
      <c r="A436" s="26">
        <f t="shared" si="8"/>
        <v>435</v>
      </c>
      <c r="B436" s="3" t="s">
        <v>1018</v>
      </c>
      <c r="C436" s="11" t="s">
        <v>1062</v>
      </c>
      <c r="D436" s="3" t="s">
        <v>1053</v>
      </c>
      <c r="E436" s="13">
        <v>5190194022</v>
      </c>
      <c r="F436" s="11" t="s">
        <v>1054</v>
      </c>
      <c r="G436" s="4">
        <v>1</v>
      </c>
      <c r="H436" s="7">
        <v>0</v>
      </c>
      <c r="I436" s="7">
        <v>0</v>
      </c>
      <c r="J436" s="5" t="s">
        <v>853</v>
      </c>
      <c r="K436" s="3" t="s">
        <v>854</v>
      </c>
      <c r="L436" s="7">
        <v>707993910</v>
      </c>
      <c r="M436" s="7" t="s">
        <v>1063</v>
      </c>
    </row>
    <row r="437" spans="1:13" s="25" customFormat="1" ht="36" x14ac:dyDescent="0.25">
      <c r="A437" s="26">
        <f t="shared" si="8"/>
        <v>436</v>
      </c>
      <c r="B437" s="3" t="s">
        <v>1018</v>
      </c>
      <c r="C437" s="11" t="s">
        <v>1064</v>
      </c>
      <c r="D437" s="3" t="s">
        <v>1053</v>
      </c>
      <c r="E437" s="11">
        <v>5190119547</v>
      </c>
      <c r="F437" s="11" t="s">
        <v>1054</v>
      </c>
      <c r="G437" s="4">
        <v>1</v>
      </c>
      <c r="H437" s="7">
        <v>0</v>
      </c>
      <c r="I437" s="7">
        <v>0</v>
      </c>
      <c r="J437" s="5" t="s">
        <v>1065</v>
      </c>
      <c r="K437" s="3" t="s">
        <v>1066</v>
      </c>
      <c r="L437" s="7">
        <v>32127</v>
      </c>
      <c r="M437" s="7" t="s">
        <v>1067</v>
      </c>
    </row>
    <row r="438" spans="1:13" s="25" customFormat="1" ht="48" x14ac:dyDescent="0.25">
      <c r="A438" s="26">
        <f t="shared" si="8"/>
        <v>437</v>
      </c>
      <c r="B438" s="3" t="s">
        <v>1018</v>
      </c>
      <c r="C438" s="62" t="s">
        <v>1068</v>
      </c>
      <c r="D438" s="3" t="s">
        <v>1031</v>
      </c>
      <c r="E438" s="62">
        <v>5190020516</v>
      </c>
      <c r="F438" s="62" t="s">
        <v>1054</v>
      </c>
      <c r="G438" s="4">
        <v>1</v>
      </c>
      <c r="H438" s="63">
        <v>5049847.4400000004</v>
      </c>
      <c r="I438" s="63">
        <v>4780854.12</v>
      </c>
      <c r="J438" s="5" t="s">
        <v>587</v>
      </c>
      <c r="K438" s="3" t="s">
        <v>588</v>
      </c>
      <c r="L438" s="63">
        <v>57227741.630000003</v>
      </c>
      <c r="M438" s="7">
        <v>0</v>
      </c>
    </row>
    <row r="439" spans="1:13" s="25" customFormat="1" ht="60" x14ac:dyDescent="0.25">
      <c r="A439" s="26">
        <f t="shared" si="8"/>
        <v>438</v>
      </c>
      <c r="B439" s="3" t="s">
        <v>1018</v>
      </c>
      <c r="C439" s="11" t="s">
        <v>1069</v>
      </c>
      <c r="D439" s="3" t="s">
        <v>1053</v>
      </c>
      <c r="E439" s="11">
        <v>5190010853</v>
      </c>
      <c r="F439" s="11" t="s">
        <v>1054</v>
      </c>
      <c r="G439" s="4">
        <v>1</v>
      </c>
      <c r="H439" s="7">
        <v>0</v>
      </c>
      <c r="I439" s="7">
        <v>0</v>
      </c>
      <c r="J439" s="5" t="s">
        <v>522</v>
      </c>
      <c r="K439" s="3" t="s">
        <v>523</v>
      </c>
      <c r="L439" s="7">
        <v>225942703</v>
      </c>
      <c r="M439" s="11" t="s">
        <v>1070</v>
      </c>
    </row>
    <row r="440" spans="1:13" s="25" customFormat="1" ht="36" x14ac:dyDescent="0.25">
      <c r="A440" s="26">
        <f t="shared" si="8"/>
        <v>439</v>
      </c>
      <c r="B440" s="3" t="s">
        <v>1018</v>
      </c>
      <c r="C440" s="13" t="s">
        <v>1071</v>
      </c>
      <c r="D440" s="3" t="s">
        <v>1053</v>
      </c>
      <c r="E440" s="13">
        <v>5190140267</v>
      </c>
      <c r="F440" s="11" t="s">
        <v>1072</v>
      </c>
      <c r="G440" s="4">
        <v>1</v>
      </c>
      <c r="H440" s="7">
        <v>0</v>
      </c>
      <c r="I440" s="7">
        <v>0</v>
      </c>
      <c r="J440" s="5" t="s">
        <v>211</v>
      </c>
      <c r="K440" s="3" t="s">
        <v>218</v>
      </c>
      <c r="L440" s="7">
        <v>35362613</v>
      </c>
      <c r="M440" s="7" t="s">
        <v>1073</v>
      </c>
    </row>
    <row r="441" spans="1:13" s="25" customFormat="1" ht="72" x14ac:dyDescent="0.25">
      <c r="A441" s="26">
        <f t="shared" si="8"/>
        <v>440</v>
      </c>
      <c r="B441" s="3" t="s">
        <v>1018</v>
      </c>
      <c r="C441" s="11" t="s">
        <v>1074</v>
      </c>
      <c r="D441" s="3" t="s">
        <v>1020</v>
      </c>
      <c r="E441" s="11">
        <v>5190000044</v>
      </c>
      <c r="F441" s="11" t="s">
        <v>385</v>
      </c>
      <c r="G441" s="4">
        <v>1</v>
      </c>
      <c r="H441" s="14">
        <v>418257980.80000001</v>
      </c>
      <c r="I441" s="14">
        <v>297692360.80000001</v>
      </c>
      <c r="J441" s="5" t="s">
        <v>19</v>
      </c>
      <c r="K441" s="3" t="s">
        <v>20</v>
      </c>
      <c r="L441" s="14">
        <v>504054.75</v>
      </c>
      <c r="M441" s="14">
        <v>446869.53</v>
      </c>
    </row>
    <row r="442" spans="1:13" s="25" customFormat="1" ht="48" x14ac:dyDescent="0.25">
      <c r="A442" s="26">
        <f t="shared" si="8"/>
        <v>441</v>
      </c>
      <c r="B442" s="3" t="s">
        <v>1018</v>
      </c>
      <c r="C442" s="11" t="s">
        <v>1075</v>
      </c>
      <c r="D442" s="3" t="s">
        <v>1076</v>
      </c>
      <c r="E442" s="56">
        <v>5190001619</v>
      </c>
      <c r="F442" s="11" t="s">
        <v>368</v>
      </c>
      <c r="G442" s="4">
        <v>1</v>
      </c>
      <c r="H442" s="7">
        <v>589973061.38</v>
      </c>
      <c r="I442" s="7">
        <v>455177926.69</v>
      </c>
      <c r="J442" s="5" t="s">
        <v>427</v>
      </c>
      <c r="K442" s="3" t="s">
        <v>428</v>
      </c>
      <c r="L442" s="7">
        <v>134249007.16999999</v>
      </c>
      <c r="M442" s="64" t="s">
        <v>1077</v>
      </c>
    </row>
    <row r="443" spans="1:13" s="25" customFormat="1" ht="48" x14ac:dyDescent="0.25">
      <c r="A443" s="26">
        <f t="shared" si="8"/>
        <v>442</v>
      </c>
      <c r="B443" s="3" t="s">
        <v>1018</v>
      </c>
      <c r="C443" s="11" t="s">
        <v>1078</v>
      </c>
      <c r="D443" s="3" t="s">
        <v>1076</v>
      </c>
      <c r="E443" s="56">
        <v>5190023933</v>
      </c>
      <c r="F443" s="11" t="s">
        <v>300</v>
      </c>
      <c r="G443" s="4">
        <v>1</v>
      </c>
      <c r="H443" s="7">
        <v>48054198.170000002</v>
      </c>
      <c r="I443" s="7">
        <v>65965582.200000003</v>
      </c>
      <c r="J443" s="5" t="s">
        <v>305</v>
      </c>
      <c r="K443" s="3" t="s">
        <v>407</v>
      </c>
      <c r="L443" s="7">
        <v>0</v>
      </c>
      <c r="M443" s="64" t="s">
        <v>1079</v>
      </c>
    </row>
    <row r="444" spans="1:13" s="25" customFormat="1" ht="48" x14ac:dyDescent="0.25">
      <c r="A444" s="26">
        <f t="shared" si="8"/>
        <v>443</v>
      </c>
      <c r="B444" s="3" t="s">
        <v>1018</v>
      </c>
      <c r="C444" s="11" t="s">
        <v>1080</v>
      </c>
      <c r="D444" s="3" t="s">
        <v>1076</v>
      </c>
      <c r="E444" s="56">
        <v>5190052998</v>
      </c>
      <c r="F444" s="11" t="s">
        <v>300</v>
      </c>
      <c r="G444" s="4">
        <v>1</v>
      </c>
      <c r="H444" s="7">
        <v>37194663.780000001</v>
      </c>
      <c r="I444" s="7">
        <v>91308729.739999995</v>
      </c>
      <c r="J444" s="5" t="s">
        <v>305</v>
      </c>
      <c r="K444" s="3" t="s">
        <v>407</v>
      </c>
      <c r="L444" s="7">
        <v>838481.22</v>
      </c>
      <c r="M444" s="64" t="s">
        <v>1081</v>
      </c>
    </row>
    <row r="445" spans="1:13" s="25" customFormat="1" ht="36" x14ac:dyDescent="0.25">
      <c r="A445" s="26">
        <f t="shared" si="8"/>
        <v>444</v>
      </c>
      <c r="B445" s="3" t="s">
        <v>1018</v>
      </c>
      <c r="C445" s="11" t="s">
        <v>1082</v>
      </c>
      <c r="D445" s="3" t="s">
        <v>1076</v>
      </c>
      <c r="E445" s="56">
        <v>5190103610</v>
      </c>
      <c r="F445" s="11" t="s">
        <v>300</v>
      </c>
      <c r="G445" s="4">
        <v>1</v>
      </c>
      <c r="H445" s="55">
        <v>118452575.73</v>
      </c>
      <c r="I445" s="7">
        <v>98601572.049999997</v>
      </c>
      <c r="J445" s="3" t="s">
        <v>237</v>
      </c>
      <c r="K445" s="3" t="s">
        <v>341</v>
      </c>
      <c r="L445" s="7">
        <v>5151340.0199999996</v>
      </c>
      <c r="M445" s="64" t="s">
        <v>1083</v>
      </c>
    </row>
    <row r="446" spans="1:13" s="25" customFormat="1" ht="36" x14ac:dyDescent="0.25">
      <c r="A446" s="26">
        <f t="shared" si="8"/>
        <v>445</v>
      </c>
      <c r="B446" s="3" t="s">
        <v>1018</v>
      </c>
      <c r="C446" s="11" t="s">
        <v>1084</v>
      </c>
      <c r="D446" s="3" t="s">
        <v>1076</v>
      </c>
      <c r="E446" s="56">
        <v>5190103988</v>
      </c>
      <c r="F446" s="11" t="s">
        <v>300</v>
      </c>
      <c r="G446" s="4">
        <v>1</v>
      </c>
      <c r="H446" s="7">
        <v>83223661.810000002</v>
      </c>
      <c r="I446" s="7" t="s">
        <v>45</v>
      </c>
      <c r="J446" s="3" t="s">
        <v>237</v>
      </c>
      <c r="K446" s="3" t="s">
        <v>240</v>
      </c>
      <c r="L446" s="7" t="s">
        <v>45</v>
      </c>
      <c r="M446" s="64" t="s">
        <v>1085</v>
      </c>
    </row>
    <row r="447" spans="1:13" s="25" customFormat="1" ht="48" x14ac:dyDescent="0.25">
      <c r="A447" s="26">
        <f t="shared" si="8"/>
        <v>446</v>
      </c>
      <c r="B447" s="3" t="s">
        <v>1018</v>
      </c>
      <c r="C447" s="11" t="s">
        <v>1086</v>
      </c>
      <c r="D447" s="3" t="s">
        <v>1076</v>
      </c>
      <c r="E447" s="56">
        <v>5190104117</v>
      </c>
      <c r="F447" s="11" t="s">
        <v>368</v>
      </c>
      <c r="G447" s="4">
        <v>1</v>
      </c>
      <c r="H447" s="7">
        <v>69762258.849999994</v>
      </c>
      <c r="I447" s="7">
        <v>51011400.289999999</v>
      </c>
      <c r="J447" s="5" t="s">
        <v>305</v>
      </c>
      <c r="K447" s="3" t="s">
        <v>407</v>
      </c>
      <c r="L447" s="7">
        <v>864589.2</v>
      </c>
      <c r="M447" s="64" t="s">
        <v>1087</v>
      </c>
    </row>
    <row r="448" spans="1:13" s="25" customFormat="1" ht="48" x14ac:dyDescent="0.25">
      <c r="A448" s="26">
        <f t="shared" si="8"/>
        <v>447</v>
      </c>
      <c r="B448" s="3" t="s">
        <v>1018</v>
      </c>
      <c r="C448" s="11" t="s">
        <v>1088</v>
      </c>
      <c r="D448" s="3" t="s">
        <v>1076</v>
      </c>
      <c r="E448" s="56">
        <v>5190104131</v>
      </c>
      <c r="F448" s="11" t="s">
        <v>300</v>
      </c>
      <c r="G448" s="4">
        <v>1</v>
      </c>
      <c r="H448" s="7">
        <v>24586333.559999999</v>
      </c>
      <c r="I448" s="7">
        <v>18568102.129999999</v>
      </c>
      <c r="J448" s="5" t="s">
        <v>305</v>
      </c>
      <c r="K448" s="3" t="s">
        <v>407</v>
      </c>
      <c r="L448" s="7">
        <v>1749799.08</v>
      </c>
      <c r="M448" s="64" t="s">
        <v>1089</v>
      </c>
    </row>
    <row r="449" spans="1:13" s="25" customFormat="1" ht="48" x14ac:dyDescent="0.25">
      <c r="A449" s="26">
        <f t="shared" si="8"/>
        <v>448</v>
      </c>
      <c r="B449" s="3" t="s">
        <v>1018</v>
      </c>
      <c r="C449" s="11" t="s">
        <v>1090</v>
      </c>
      <c r="D449" s="3" t="s">
        <v>1076</v>
      </c>
      <c r="E449" s="56">
        <v>5190104220</v>
      </c>
      <c r="F449" s="11" t="s">
        <v>300</v>
      </c>
      <c r="G449" s="4">
        <v>1</v>
      </c>
      <c r="H449" s="7">
        <v>13906087.74</v>
      </c>
      <c r="I449" s="7" t="s">
        <v>45</v>
      </c>
      <c r="J449" s="5" t="s">
        <v>305</v>
      </c>
      <c r="K449" s="3" t="s">
        <v>407</v>
      </c>
      <c r="L449" s="7">
        <v>0</v>
      </c>
      <c r="M449" s="64" t="s">
        <v>1091</v>
      </c>
    </row>
    <row r="450" spans="1:13" s="25" customFormat="1" ht="48" x14ac:dyDescent="0.25">
      <c r="A450" s="26">
        <f t="shared" si="8"/>
        <v>449</v>
      </c>
      <c r="B450" s="3" t="s">
        <v>1018</v>
      </c>
      <c r="C450" s="11" t="s">
        <v>1092</v>
      </c>
      <c r="D450" s="3" t="s">
        <v>1076</v>
      </c>
      <c r="E450" s="56">
        <v>5190104237</v>
      </c>
      <c r="F450" s="11" t="s">
        <v>300</v>
      </c>
      <c r="G450" s="4">
        <v>1</v>
      </c>
      <c r="H450" s="7">
        <v>20765345.27</v>
      </c>
      <c r="I450" s="7" t="s">
        <v>45</v>
      </c>
      <c r="J450" s="5" t="s">
        <v>305</v>
      </c>
      <c r="K450" s="3" t="s">
        <v>407</v>
      </c>
      <c r="L450" s="7">
        <v>100</v>
      </c>
      <c r="M450" s="64" t="s">
        <v>1093</v>
      </c>
    </row>
    <row r="451" spans="1:13" s="25" customFormat="1" ht="36" x14ac:dyDescent="0.25">
      <c r="A451" s="26">
        <f t="shared" ref="A451:A514" si="9">1+A450</f>
        <v>450</v>
      </c>
      <c r="B451" s="3" t="s">
        <v>1018</v>
      </c>
      <c r="C451" s="11" t="s">
        <v>1094</v>
      </c>
      <c r="D451" s="3" t="s">
        <v>1076</v>
      </c>
      <c r="E451" s="56">
        <v>5190104371</v>
      </c>
      <c r="F451" s="11" t="s">
        <v>300</v>
      </c>
      <c r="G451" s="4">
        <v>1</v>
      </c>
      <c r="H451" s="7">
        <v>49361657.140000001</v>
      </c>
      <c r="I451" s="7" t="s">
        <v>45</v>
      </c>
      <c r="J451" s="3" t="s">
        <v>237</v>
      </c>
      <c r="K451" s="3" t="s">
        <v>240</v>
      </c>
      <c r="L451" s="7" t="s">
        <v>45</v>
      </c>
      <c r="M451" s="64" t="s">
        <v>1095</v>
      </c>
    </row>
    <row r="452" spans="1:13" s="25" customFormat="1" ht="48" x14ac:dyDescent="0.25">
      <c r="A452" s="26">
        <f t="shared" si="9"/>
        <v>451</v>
      </c>
      <c r="B452" s="3" t="s">
        <v>1018</v>
      </c>
      <c r="C452" s="11" t="s">
        <v>1096</v>
      </c>
      <c r="D452" s="3" t="s">
        <v>1076</v>
      </c>
      <c r="E452" s="56">
        <v>5190104639</v>
      </c>
      <c r="F452" s="11" t="s">
        <v>300</v>
      </c>
      <c r="G452" s="4">
        <v>1</v>
      </c>
      <c r="H452" s="7">
        <v>40999994.939999998</v>
      </c>
      <c r="I452" s="7" t="s">
        <v>45</v>
      </c>
      <c r="J452" s="5" t="s">
        <v>305</v>
      </c>
      <c r="K452" s="3" t="s">
        <v>407</v>
      </c>
      <c r="L452" s="7" t="s">
        <v>45</v>
      </c>
      <c r="M452" s="64" t="s">
        <v>1097</v>
      </c>
    </row>
    <row r="453" spans="1:13" s="25" customFormat="1" ht="48" x14ac:dyDescent="0.25">
      <c r="A453" s="26">
        <f t="shared" si="9"/>
        <v>452</v>
      </c>
      <c r="B453" s="3" t="s">
        <v>1018</v>
      </c>
      <c r="C453" s="11" t="s">
        <v>1098</v>
      </c>
      <c r="D453" s="3" t="s">
        <v>1076</v>
      </c>
      <c r="E453" s="56">
        <v>5190105255</v>
      </c>
      <c r="F453" s="11" t="s">
        <v>300</v>
      </c>
      <c r="G453" s="4">
        <v>1</v>
      </c>
      <c r="H453" s="7">
        <v>87113617.469999999</v>
      </c>
      <c r="I453" s="7">
        <v>68428492.930000007</v>
      </c>
      <c r="J453" s="3" t="s">
        <v>237</v>
      </c>
      <c r="K453" s="3" t="s">
        <v>341</v>
      </c>
      <c r="L453" s="7">
        <v>11756736.17</v>
      </c>
      <c r="M453" s="64" t="s">
        <v>1099</v>
      </c>
    </row>
    <row r="454" spans="1:13" s="25" customFormat="1" ht="48" x14ac:dyDescent="0.25">
      <c r="A454" s="26">
        <f t="shared" si="9"/>
        <v>453</v>
      </c>
      <c r="B454" s="3" t="s">
        <v>1018</v>
      </c>
      <c r="C454" s="11" t="s">
        <v>1100</v>
      </c>
      <c r="D454" s="3" t="s">
        <v>1076</v>
      </c>
      <c r="E454" s="56">
        <v>5190107968</v>
      </c>
      <c r="F454" s="11" t="s">
        <v>300</v>
      </c>
      <c r="G454" s="4">
        <v>1</v>
      </c>
      <c r="H454" s="7">
        <v>26269873.07</v>
      </c>
      <c r="I454" s="7" t="s">
        <v>45</v>
      </c>
      <c r="J454" s="5" t="s">
        <v>305</v>
      </c>
      <c r="K454" s="3" t="s">
        <v>407</v>
      </c>
      <c r="L454" s="7" t="s">
        <v>45</v>
      </c>
      <c r="M454" s="64" t="s">
        <v>1101</v>
      </c>
    </row>
    <row r="455" spans="1:13" s="25" customFormat="1" ht="48" x14ac:dyDescent="0.25">
      <c r="A455" s="26">
        <f t="shared" si="9"/>
        <v>454</v>
      </c>
      <c r="B455" s="3" t="s">
        <v>1018</v>
      </c>
      <c r="C455" s="11" t="s">
        <v>1102</v>
      </c>
      <c r="D455" s="3" t="s">
        <v>1076</v>
      </c>
      <c r="E455" s="56">
        <v>5191601979</v>
      </c>
      <c r="F455" s="11" t="s">
        <v>300</v>
      </c>
      <c r="G455" s="4">
        <v>1</v>
      </c>
      <c r="H455" s="7">
        <v>99172694</v>
      </c>
      <c r="I455" s="7">
        <v>209991648.99000001</v>
      </c>
      <c r="J455" s="3" t="s">
        <v>237</v>
      </c>
      <c r="K455" s="3" t="s">
        <v>240</v>
      </c>
      <c r="L455" s="7">
        <v>1819468.36</v>
      </c>
      <c r="M455" s="64" t="s">
        <v>1103</v>
      </c>
    </row>
    <row r="456" spans="1:13" s="25" customFormat="1" ht="48" x14ac:dyDescent="0.25">
      <c r="A456" s="26">
        <f t="shared" si="9"/>
        <v>455</v>
      </c>
      <c r="B456" s="3" t="s">
        <v>1018</v>
      </c>
      <c r="C456" s="11" t="s">
        <v>1104</v>
      </c>
      <c r="D456" s="3" t="s">
        <v>1076</v>
      </c>
      <c r="E456" s="56">
        <v>5190107982</v>
      </c>
      <c r="F456" s="11" t="s">
        <v>300</v>
      </c>
      <c r="G456" s="4">
        <v>1</v>
      </c>
      <c r="H456" s="7">
        <v>62200696.659999996</v>
      </c>
      <c r="I456" s="7" t="s">
        <v>45</v>
      </c>
      <c r="J456" s="5" t="s">
        <v>305</v>
      </c>
      <c r="K456" s="3" t="s">
        <v>407</v>
      </c>
      <c r="L456" s="7" t="s">
        <v>45</v>
      </c>
      <c r="M456" s="64" t="s">
        <v>1105</v>
      </c>
    </row>
    <row r="457" spans="1:13" s="25" customFormat="1" ht="36" x14ac:dyDescent="0.25">
      <c r="A457" s="26">
        <f t="shared" si="9"/>
        <v>456</v>
      </c>
      <c r="B457" s="3" t="s">
        <v>1018</v>
      </c>
      <c r="C457" s="11" t="s">
        <v>1106</v>
      </c>
      <c r="D457" s="3" t="s">
        <v>1076</v>
      </c>
      <c r="E457" s="56">
        <v>5191601993</v>
      </c>
      <c r="F457" s="11" t="s">
        <v>300</v>
      </c>
      <c r="G457" s="4">
        <v>1</v>
      </c>
      <c r="H457" s="7">
        <v>83633602.730000004</v>
      </c>
      <c r="I457" s="7">
        <v>58608341.789999999</v>
      </c>
      <c r="J457" s="3" t="s">
        <v>237</v>
      </c>
      <c r="K457" s="3" t="s">
        <v>240</v>
      </c>
      <c r="L457" s="7">
        <v>297267.03999999998</v>
      </c>
      <c r="M457" s="64" t="s">
        <v>1107</v>
      </c>
    </row>
    <row r="458" spans="1:13" s="25" customFormat="1" ht="60" x14ac:dyDescent="0.25">
      <c r="A458" s="26">
        <f t="shared" si="9"/>
        <v>457</v>
      </c>
      <c r="B458" s="3" t="s">
        <v>1018</v>
      </c>
      <c r="C458" s="11" t="s">
        <v>1108</v>
      </c>
      <c r="D458" s="3" t="s">
        <v>1076</v>
      </c>
      <c r="E458" s="56">
        <v>5190109757</v>
      </c>
      <c r="F458" s="11" t="s">
        <v>300</v>
      </c>
      <c r="G458" s="4">
        <v>1</v>
      </c>
      <c r="H458" s="7">
        <v>22023845.989999998</v>
      </c>
      <c r="I458" s="7" t="s">
        <v>45</v>
      </c>
      <c r="J458" s="5" t="s">
        <v>305</v>
      </c>
      <c r="K458" s="3" t="s">
        <v>407</v>
      </c>
      <c r="L458" s="7" t="s">
        <v>45</v>
      </c>
      <c r="M458" s="64" t="s">
        <v>1109</v>
      </c>
    </row>
    <row r="459" spans="1:13" s="25" customFormat="1" ht="48" x14ac:dyDescent="0.25">
      <c r="A459" s="26">
        <f t="shared" si="9"/>
        <v>458</v>
      </c>
      <c r="B459" s="3" t="s">
        <v>1018</v>
      </c>
      <c r="C459" s="11" t="s">
        <v>1110</v>
      </c>
      <c r="D459" s="3" t="s">
        <v>1076</v>
      </c>
      <c r="E459" s="56">
        <v>5191602002</v>
      </c>
      <c r="F459" s="11" t="s">
        <v>300</v>
      </c>
      <c r="G459" s="4">
        <v>1</v>
      </c>
      <c r="H459" s="7">
        <v>51813710.280000001</v>
      </c>
      <c r="I459" s="7" t="s">
        <v>45</v>
      </c>
      <c r="J459" s="3" t="s">
        <v>237</v>
      </c>
      <c r="K459" s="3" t="s">
        <v>341</v>
      </c>
      <c r="L459" s="7" t="s">
        <v>45</v>
      </c>
      <c r="M459" s="64" t="s">
        <v>1111</v>
      </c>
    </row>
    <row r="460" spans="1:13" s="25" customFormat="1" ht="48" x14ac:dyDescent="0.25">
      <c r="A460" s="26">
        <f t="shared" si="9"/>
        <v>459</v>
      </c>
      <c r="B460" s="3" t="s">
        <v>1018</v>
      </c>
      <c r="C460" s="11" t="s">
        <v>1112</v>
      </c>
      <c r="D460" s="3" t="s">
        <v>1076</v>
      </c>
      <c r="E460" s="56">
        <v>5191602010</v>
      </c>
      <c r="F460" s="11" t="s">
        <v>300</v>
      </c>
      <c r="G460" s="4">
        <v>1</v>
      </c>
      <c r="H460" s="7">
        <v>89302376.069999993</v>
      </c>
      <c r="I460" s="7" t="s">
        <v>45</v>
      </c>
      <c r="J460" s="3" t="s">
        <v>237</v>
      </c>
      <c r="K460" s="3" t="s">
        <v>341</v>
      </c>
      <c r="L460" s="7" t="s">
        <v>45</v>
      </c>
      <c r="M460" s="64" t="s">
        <v>1113</v>
      </c>
    </row>
    <row r="461" spans="1:13" s="25" customFormat="1" ht="36" x14ac:dyDescent="0.25">
      <c r="A461" s="26">
        <f t="shared" si="9"/>
        <v>460</v>
      </c>
      <c r="B461" s="3" t="s">
        <v>1018</v>
      </c>
      <c r="C461" s="11" t="s">
        <v>1114</v>
      </c>
      <c r="D461" s="3" t="s">
        <v>1076</v>
      </c>
      <c r="E461" s="56">
        <v>5190112340</v>
      </c>
      <c r="F461" s="11" t="s">
        <v>300</v>
      </c>
      <c r="G461" s="4">
        <v>1</v>
      </c>
      <c r="H461" s="7">
        <v>52214447.659999996</v>
      </c>
      <c r="I461" s="7">
        <v>46482510.890000001</v>
      </c>
      <c r="J461" s="5" t="s">
        <v>25</v>
      </c>
      <c r="K461" s="3" t="s">
        <v>410</v>
      </c>
      <c r="L461" s="7">
        <v>751312.27</v>
      </c>
      <c r="M461" s="64" t="s">
        <v>1115</v>
      </c>
    </row>
    <row r="462" spans="1:13" s="25" customFormat="1" ht="48" x14ac:dyDescent="0.25">
      <c r="A462" s="26">
        <f t="shared" si="9"/>
        <v>461</v>
      </c>
      <c r="B462" s="3" t="s">
        <v>1018</v>
      </c>
      <c r="C462" s="11" t="s">
        <v>1116</v>
      </c>
      <c r="D462" s="3" t="s">
        <v>1076</v>
      </c>
      <c r="E462" s="56">
        <v>5191602027</v>
      </c>
      <c r="F462" s="11" t="s">
        <v>300</v>
      </c>
      <c r="G462" s="4">
        <v>1</v>
      </c>
      <c r="H462" s="7">
        <v>60392841.119999997</v>
      </c>
      <c r="I462" s="7" t="s">
        <v>45</v>
      </c>
      <c r="J462" s="3" t="s">
        <v>237</v>
      </c>
      <c r="K462" s="3" t="s">
        <v>240</v>
      </c>
      <c r="L462" s="7" t="s">
        <v>45</v>
      </c>
      <c r="M462" s="64" t="s">
        <v>1117</v>
      </c>
    </row>
    <row r="463" spans="1:13" s="25" customFormat="1" ht="36" x14ac:dyDescent="0.25">
      <c r="A463" s="26">
        <f t="shared" si="9"/>
        <v>462</v>
      </c>
      <c r="B463" s="3" t="s">
        <v>1018</v>
      </c>
      <c r="C463" s="11" t="s">
        <v>1118</v>
      </c>
      <c r="D463" s="3" t="s">
        <v>1076</v>
      </c>
      <c r="E463" s="56">
        <v>5190121049</v>
      </c>
      <c r="F463" s="11" t="s">
        <v>300</v>
      </c>
      <c r="G463" s="4">
        <v>1</v>
      </c>
      <c r="H463" s="7">
        <v>45976058.520000003</v>
      </c>
      <c r="I463" s="7" t="s">
        <v>45</v>
      </c>
      <c r="J463" s="3" t="s">
        <v>237</v>
      </c>
      <c r="K463" s="3" t="s">
        <v>240</v>
      </c>
      <c r="L463" s="7" t="s">
        <v>45</v>
      </c>
      <c r="M463" s="64" t="s">
        <v>1119</v>
      </c>
    </row>
    <row r="464" spans="1:13" s="25" customFormat="1" ht="48" x14ac:dyDescent="0.25">
      <c r="A464" s="26">
        <f t="shared" si="9"/>
        <v>463</v>
      </c>
      <c r="B464" s="3" t="s">
        <v>1018</v>
      </c>
      <c r="C464" s="11" t="s">
        <v>1120</v>
      </c>
      <c r="D464" s="3" t="s">
        <v>1076</v>
      </c>
      <c r="E464" s="56">
        <v>5191602073</v>
      </c>
      <c r="F464" s="11" t="s">
        <v>300</v>
      </c>
      <c r="G464" s="4">
        <v>1</v>
      </c>
      <c r="H464" s="7">
        <v>72659946.870000005</v>
      </c>
      <c r="I464" s="7" t="s">
        <v>45</v>
      </c>
      <c r="J464" s="3" t="s">
        <v>237</v>
      </c>
      <c r="K464" s="3" t="s">
        <v>341</v>
      </c>
      <c r="L464" s="7" t="s">
        <v>45</v>
      </c>
      <c r="M464" s="64" t="s">
        <v>1121</v>
      </c>
    </row>
    <row r="465" spans="1:13" s="25" customFormat="1" ht="36" x14ac:dyDescent="0.25">
      <c r="A465" s="26">
        <f t="shared" si="9"/>
        <v>464</v>
      </c>
      <c r="B465" s="3" t="s">
        <v>1018</v>
      </c>
      <c r="C465" s="11" t="s">
        <v>1122</v>
      </c>
      <c r="D465" s="3" t="s">
        <v>1076</v>
      </c>
      <c r="E465" s="56">
        <v>5191602098</v>
      </c>
      <c r="F465" s="11" t="s">
        <v>300</v>
      </c>
      <c r="G465" s="4">
        <v>1</v>
      </c>
      <c r="H465" s="7">
        <v>85000882.530000001</v>
      </c>
      <c r="I465" s="7">
        <v>162112573.66</v>
      </c>
      <c r="J465" s="3" t="s">
        <v>237</v>
      </c>
      <c r="K465" s="3" t="s">
        <v>341</v>
      </c>
      <c r="L465" s="7">
        <v>2105344.25</v>
      </c>
      <c r="M465" s="64" t="s">
        <v>1123</v>
      </c>
    </row>
    <row r="466" spans="1:13" s="25" customFormat="1" ht="48" x14ac:dyDescent="0.25">
      <c r="A466" s="26">
        <f t="shared" si="9"/>
        <v>465</v>
      </c>
      <c r="B466" s="3" t="s">
        <v>1018</v>
      </c>
      <c r="C466" s="11" t="s">
        <v>1124</v>
      </c>
      <c r="D466" s="3" t="s">
        <v>1076</v>
      </c>
      <c r="E466" s="56">
        <v>5190145635</v>
      </c>
      <c r="F466" s="11" t="s">
        <v>300</v>
      </c>
      <c r="G466" s="4">
        <v>1</v>
      </c>
      <c r="H466" s="7">
        <v>60015898.829999998</v>
      </c>
      <c r="I466" s="7">
        <v>41459712.189999998</v>
      </c>
      <c r="J466" s="5" t="s">
        <v>305</v>
      </c>
      <c r="K466" s="3" t="s">
        <v>306</v>
      </c>
      <c r="L466" s="7">
        <v>1148315.3799999999</v>
      </c>
      <c r="M466" s="64" t="s">
        <v>1125</v>
      </c>
    </row>
    <row r="467" spans="1:13" s="25" customFormat="1" ht="48" x14ac:dyDescent="0.25">
      <c r="A467" s="26">
        <f t="shared" si="9"/>
        <v>466</v>
      </c>
      <c r="B467" s="3" t="s">
        <v>1018</v>
      </c>
      <c r="C467" s="11" t="s">
        <v>1126</v>
      </c>
      <c r="D467" s="3" t="s">
        <v>1076</v>
      </c>
      <c r="E467" s="56">
        <v>5191602115</v>
      </c>
      <c r="F467" s="11" t="s">
        <v>300</v>
      </c>
      <c r="G467" s="4">
        <v>1</v>
      </c>
      <c r="H467" s="7">
        <v>171641053.96000001</v>
      </c>
      <c r="I467" s="7">
        <v>129901171.43000001</v>
      </c>
      <c r="J467" s="3" t="s">
        <v>237</v>
      </c>
      <c r="K467" s="3" t="s">
        <v>341</v>
      </c>
      <c r="L467" s="7">
        <v>3974847.44</v>
      </c>
      <c r="M467" s="64" t="s">
        <v>1127</v>
      </c>
    </row>
    <row r="468" spans="1:13" s="25" customFormat="1" ht="72" x14ac:dyDescent="0.25">
      <c r="A468" s="26">
        <f t="shared" si="9"/>
        <v>467</v>
      </c>
      <c r="B468" s="3" t="s">
        <v>1018</v>
      </c>
      <c r="C468" s="11" t="s">
        <v>1128</v>
      </c>
      <c r="D468" s="3" t="s">
        <v>1076</v>
      </c>
      <c r="E468" s="56">
        <v>5190145674</v>
      </c>
      <c r="F468" s="11" t="s">
        <v>368</v>
      </c>
      <c r="G468" s="4">
        <v>1</v>
      </c>
      <c r="H468" s="7">
        <v>918014861.09000003</v>
      </c>
      <c r="I468" s="7">
        <v>633409688.87</v>
      </c>
      <c r="J468" s="5" t="s">
        <v>432</v>
      </c>
      <c r="K468" s="3" t="s">
        <v>433</v>
      </c>
      <c r="L468" s="7">
        <v>10719401.27</v>
      </c>
      <c r="M468" s="64" t="s">
        <v>1129</v>
      </c>
    </row>
    <row r="469" spans="1:13" s="25" customFormat="1" ht="72" x14ac:dyDescent="0.25">
      <c r="A469" s="26">
        <f t="shared" si="9"/>
        <v>468</v>
      </c>
      <c r="B469" s="3" t="s">
        <v>1018</v>
      </c>
      <c r="C469" s="11" t="s">
        <v>1130</v>
      </c>
      <c r="D469" s="3" t="s">
        <v>1076</v>
      </c>
      <c r="E469" s="56">
        <v>5190148121</v>
      </c>
      <c r="F469" s="11" t="s">
        <v>300</v>
      </c>
      <c r="G469" s="4">
        <v>1</v>
      </c>
      <c r="H469" s="7">
        <v>273950878.23000002</v>
      </c>
      <c r="I469" s="7">
        <v>205648506.11000001</v>
      </c>
      <c r="J469" s="5" t="s">
        <v>361</v>
      </c>
      <c r="K469" s="3" t="s">
        <v>908</v>
      </c>
      <c r="L469" s="7">
        <v>1482314.3</v>
      </c>
      <c r="M469" s="64" t="s">
        <v>1131</v>
      </c>
    </row>
    <row r="470" spans="1:13" s="25" customFormat="1" ht="48" x14ac:dyDescent="0.25">
      <c r="A470" s="26">
        <f t="shared" si="9"/>
        <v>469</v>
      </c>
      <c r="B470" s="3" t="s">
        <v>1018</v>
      </c>
      <c r="C470" s="11" t="s">
        <v>1132</v>
      </c>
      <c r="D470" s="3" t="s">
        <v>1076</v>
      </c>
      <c r="E470" s="56">
        <v>5193800754</v>
      </c>
      <c r="F470" s="11" t="s">
        <v>300</v>
      </c>
      <c r="G470" s="4">
        <v>1</v>
      </c>
      <c r="H470" s="7">
        <v>88124851.209999993</v>
      </c>
      <c r="I470" s="7">
        <v>106212430.67</v>
      </c>
      <c r="J470" s="3" t="s">
        <v>237</v>
      </c>
      <c r="K470" s="3" t="s">
        <v>341</v>
      </c>
      <c r="L470" s="7">
        <v>1467991.64</v>
      </c>
      <c r="M470" s="64" t="s">
        <v>1133</v>
      </c>
    </row>
    <row r="471" spans="1:13" s="25" customFormat="1" ht="48" x14ac:dyDescent="0.25">
      <c r="A471" s="26">
        <f t="shared" si="9"/>
        <v>470</v>
      </c>
      <c r="B471" s="3" t="s">
        <v>1018</v>
      </c>
      <c r="C471" s="11" t="s">
        <v>1134</v>
      </c>
      <c r="D471" s="3" t="s">
        <v>1076</v>
      </c>
      <c r="E471" s="56">
        <v>5190159010</v>
      </c>
      <c r="F471" s="11" t="s">
        <v>300</v>
      </c>
      <c r="G471" s="4">
        <v>1</v>
      </c>
      <c r="H471" s="7">
        <v>56367854.439999998</v>
      </c>
      <c r="I471" s="7">
        <v>40967475.240000002</v>
      </c>
      <c r="J471" s="5" t="s">
        <v>305</v>
      </c>
      <c r="K471" s="3" t="s">
        <v>306</v>
      </c>
      <c r="L471" s="7">
        <v>466901.37</v>
      </c>
      <c r="M471" s="64" t="s">
        <v>1135</v>
      </c>
    </row>
    <row r="472" spans="1:13" s="25" customFormat="1" ht="36" x14ac:dyDescent="0.25">
      <c r="A472" s="26">
        <f t="shared" si="9"/>
        <v>471</v>
      </c>
      <c r="B472" s="3" t="s">
        <v>1018</v>
      </c>
      <c r="C472" s="11" t="s">
        <v>1136</v>
      </c>
      <c r="D472" s="3" t="s">
        <v>1076</v>
      </c>
      <c r="E472" s="56">
        <v>5190308505</v>
      </c>
      <c r="F472" s="11" t="s">
        <v>300</v>
      </c>
      <c r="G472" s="4">
        <v>1</v>
      </c>
      <c r="H472" s="7">
        <v>105193993.27</v>
      </c>
      <c r="I472" s="7">
        <v>77357526.700000003</v>
      </c>
      <c r="J472" s="3" t="s">
        <v>237</v>
      </c>
      <c r="K472" s="3" t="s">
        <v>341</v>
      </c>
      <c r="L472" s="7">
        <v>5000648.93</v>
      </c>
      <c r="M472" s="64" t="s">
        <v>1137</v>
      </c>
    </row>
    <row r="473" spans="1:13" s="25" customFormat="1" ht="48" x14ac:dyDescent="0.25">
      <c r="A473" s="26">
        <f t="shared" si="9"/>
        <v>472</v>
      </c>
      <c r="B473" s="3" t="s">
        <v>1018</v>
      </c>
      <c r="C473" s="11" t="s">
        <v>1138</v>
      </c>
      <c r="D473" s="3" t="s">
        <v>1076</v>
      </c>
      <c r="E473" s="56">
        <v>5190309308</v>
      </c>
      <c r="F473" s="11" t="s">
        <v>300</v>
      </c>
      <c r="G473" s="4">
        <v>1</v>
      </c>
      <c r="H473" s="7">
        <v>72078114.329999998</v>
      </c>
      <c r="I473" s="7" t="s">
        <v>45</v>
      </c>
      <c r="J473" s="3" t="s">
        <v>237</v>
      </c>
      <c r="K473" s="3" t="s">
        <v>341</v>
      </c>
      <c r="L473" s="7" t="s">
        <v>45</v>
      </c>
      <c r="M473" s="64" t="s">
        <v>1139</v>
      </c>
    </row>
    <row r="474" spans="1:13" s="25" customFormat="1" ht="48" x14ac:dyDescent="0.25">
      <c r="A474" s="26">
        <f t="shared" si="9"/>
        <v>473</v>
      </c>
      <c r="B474" s="3" t="s">
        <v>1018</v>
      </c>
      <c r="C474" s="11" t="s">
        <v>1140</v>
      </c>
      <c r="D474" s="3" t="s">
        <v>1076</v>
      </c>
      <c r="E474" s="56">
        <v>5190309315</v>
      </c>
      <c r="F474" s="11" t="s">
        <v>300</v>
      </c>
      <c r="G474" s="4">
        <v>1</v>
      </c>
      <c r="H474" s="7">
        <v>104343872.67</v>
      </c>
      <c r="I474" s="7">
        <v>146344270.52000001</v>
      </c>
      <c r="J474" s="3" t="s">
        <v>237</v>
      </c>
      <c r="K474" s="3" t="s">
        <v>341</v>
      </c>
      <c r="L474" s="7">
        <v>3873488.36</v>
      </c>
      <c r="M474" s="64" t="s">
        <v>1141</v>
      </c>
    </row>
    <row r="475" spans="1:13" s="25" customFormat="1" ht="48" x14ac:dyDescent="0.25">
      <c r="A475" s="26">
        <f t="shared" si="9"/>
        <v>474</v>
      </c>
      <c r="B475" s="3" t="s">
        <v>1018</v>
      </c>
      <c r="C475" s="11" t="s">
        <v>1142</v>
      </c>
      <c r="D475" s="3" t="s">
        <v>1076</v>
      </c>
      <c r="E475" s="56">
        <v>5190309548</v>
      </c>
      <c r="F475" s="11" t="s">
        <v>300</v>
      </c>
      <c r="G475" s="4">
        <v>1</v>
      </c>
      <c r="H475" s="7">
        <v>67760738.799999997</v>
      </c>
      <c r="I475" s="7" t="s">
        <v>45</v>
      </c>
      <c r="J475" s="3" t="s">
        <v>237</v>
      </c>
      <c r="K475" s="3" t="s">
        <v>240</v>
      </c>
      <c r="L475" s="7" t="s">
        <v>45</v>
      </c>
      <c r="M475" s="64" t="s">
        <v>1143</v>
      </c>
    </row>
    <row r="476" spans="1:13" s="25" customFormat="1" ht="48" x14ac:dyDescent="0.25">
      <c r="A476" s="26">
        <f t="shared" si="9"/>
        <v>475</v>
      </c>
      <c r="B476" s="3" t="s">
        <v>1018</v>
      </c>
      <c r="C476" s="11" t="s">
        <v>1144</v>
      </c>
      <c r="D476" s="3" t="s">
        <v>1076</v>
      </c>
      <c r="E476" s="56">
        <v>5190309555</v>
      </c>
      <c r="F476" s="11" t="s">
        <v>300</v>
      </c>
      <c r="G476" s="4">
        <v>1</v>
      </c>
      <c r="H476" s="7">
        <v>86158203.75</v>
      </c>
      <c r="I476" s="7">
        <v>175257692.09999999</v>
      </c>
      <c r="J476" s="3" t="s">
        <v>237</v>
      </c>
      <c r="K476" s="3" t="s">
        <v>341</v>
      </c>
      <c r="L476" s="7">
        <v>2588776.1</v>
      </c>
      <c r="M476" s="64" t="s">
        <v>1145</v>
      </c>
    </row>
    <row r="477" spans="1:13" s="25" customFormat="1" ht="48" x14ac:dyDescent="0.25">
      <c r="A477" s="26">
        <f t="shared" si="9"/>
        <v>476</v>
      </c>
      <c r="B477" s="3" t="s">
        <v>1018</v>
      </c>
      <c r="C477" s="11" t="s">
        <v>1146</v>
      </c>
      <c r="D477" s="3" t="s">
        <v>1076</v>
      </c>
      <c r="E477" s="56">
        <v>5190309562</v>
      </c>
      <c r="F477" s="11" t="s">
        <v>300</v>
      </c>
      <c r="G477" s="4">
        <v>1</v>
      </c>
      <c r="H477" s="7">
        <v>104557945.89</v>
      </c>
      <c r="I477" s="7" t="s">
        <v>45</v>
      </c>
      <c r="J477" s="3" t="s">
        <v>237</v>
      </c>
      <c r="K477" s="3" t="s">
        <v>341</v>
      </c>
      <c r="L477" s="7" t="s">
        <v>45</v>
      </c>
      <c r="M477" s="64" t="s">
        <v>1147</v>
      </c>
    </row>
    <row r="478" spans="1:13" s="25" customFormat="1" ht="48" x14ac:dyDescent="0.25">
      <c r="A478" s="26">
        <f t="shared" si="9"/>
        <v>477</v>
      </c>
      <c r="B478" s="3" t="s">
        <v>1018</v>
      </c>
      <c r="C478" s="11" t="s">
        <v>1148</v>
      </c>
      <c r="D478" s="3" t="s">
        <v>1076</v>
      </c>
      <c r="E478" s="56">
        <v>5190309629</v>
      </c>
      <c r="F478" s="11" t="s">
        <v>300</v>
      </c>
      <c r="G478" s="4">
        <v>1</v>
      </c>
      <c r="H478" s="7">
        <v>31626677.690000001</v>
      </c>
      <c r="I478" s="7" t="s">
        <v>45</v>
      </c>
      <c r="J478" s="5" t="s">
        <v>305</v>
      </c>
      <c r="K478" s="3" t="s">
        <v>407</v>
      </c>
      <c r="L478" s="7" t="s">
        <v>45</v>
      </c>
      <c r="M478" s="64" t="s">
        <v>1149</v>
      </c>
    </row>
    <row r="479" spans="1:13" s="25" customFormat="1" ht="48" x14ac:dyDescent="0.25">
      <c r="A479" s="26">
        <f t="shared" si="9"/>
        <v>478</v>
      </c>
      <c r="B479" s="3" t="s">
        <v>1018</v>
      </c>
      <c r="C479" s="11" t="s">
        <v>1150</v>
      </c>
      <c r="D479" s="3" t="s">
        <v>1076</v>
      </c>
      <c r="E479" s="56">
        <v>5190309668</v>
      </c>
      <c r="F479" s="11" t="s">
        <v>300</v>
      </c>
      <c r="G479" s="4">
        <v>1</v>
      </c>
      <c r="H479" s="7">
        <v>104387671.75</v>
      </c>
      <c r="I479" s="7" t="s">
        <v>45</v>
      </c>
      <c r="J479" s="3" t="s">
        <v>237</v>
      </c>
      <c r="K479" s="3" t="s">
        <v>341</v>
      </c>
      <c r="L479" s="7" t="s">
        <v>45</v>
      </c>
      <c r="M479" s="64" t="s">
        <v>1151</v>
      </c>
    </row>
    <row r="480" spans="1:13" s="25" customFormat="1" ht="36" x14ac:dyDescent="0.25">
      <c r="A480" s="26">
        <f t="shared" si="9"/>
        <v>479</v>
      </c>
      <c r="B480" s="3" t="s">
        <v>1018</v>
      </c>
      <c r="C480" s="11" t="s">
        <v>1152</v>
      </c>
      <c r="D480" s="3" t="s">
        <v>1076</v>
      </c>
      <c r="E480" s="56">
        <v>5190309989</v>
      </c>
      <c r="F480" s="11" t="s">
        <v>300</v>
      </c>
      <c r="G480" s="4">
        <v>1</v>
      </c>
      <c r="H480" s="7">
        <v>105184099.5</v>
      </c>
      <c r="I480" s="7">
        <v>154073494.27000001</v>
      </c>
      <c r="J480" s="3" t="s">
        <v>237</v>
      </c>
      <c r="K480" s="3" t="s">
        <v>341</v>
      </c>
      <c r="L480" s="7">
        <v>3809569.1</v>
      </c>
      <c r="M480" s="64" t="s">
        <v>1153</v>
      </c>
    </row>
    <row r="481" spans="1:13" s="25" customFormat="1" ht="36" x14ac:dyDescent="0.25">
      <c r="A481" s="26">
        <f t="shared" si="9"/>
        <v>480</v>
      </c>
      <c r="B481" s="3" t="s">
        <v>1018</v>
      </c>
      <c r="C481" s="11" t="s">
        <v>1154</v>
      </c>
      <c r="D481" s="3" t="s">
        <v>1076</v>
      </c>
      <c r="E481" s="56">
        <v>5190103956</v>
      </c>
      <c r="F481" s="11" t="s">
        <v>300</v>
      </c>
      <c r="G481" s="4">
        <v>1</v>
      </c>
      <c r="H481" s="7">
        <v>115783266.5</v>
      </c>
      <c r="I481" s="7">
        <v>151767251.06999999</v>
      </c>
      <c r="J481" s="3" t="s">
        <v>237</v>
      </c>
      <c r="K481" s="3" t="s">
        <v>341</v>
      </c>
      <c r="L481" s="7">
        <v>6636784.4900000002</v>
      </c>
      <c r="M481" s="64" t="s">
        <v>1155</v>
      </c>
    </row>
    <row r="482" spans="1:13" s="25" customFormat="1" ht="48" x14ac:dyDescent="0.25">
      <c r="A482" s="26">
        <f t="shared" si="9"/>
        <v>481</v>
      </c>
      <c r="B482" s="3" t="s">
        <v>1018</v>
      </c>
      <c r="C482" s="11" t="s">
        <v>1156</v>
      </c>
      <c r="D482" s="3" t="s">
        <v>1076</v>
      </c>
      <c r="E482" s="56">
        <v>5190312364</v>
      </c>
      <c r="F482" s="11" t="s">
        <v>300</v>
      </c>
      <c r="G482" s="4">
        <v>1</v>
      </c>
      <c r="H482" s="7">
        <v>35124593.520000003</v>
      </c>
      <c r="I482" s="7">
        <v>32763215.5</v>
      </c>
      <c r="J482" s="5" t="s">
        <v>305</v>
      </c>
      <c r="K482" s="3" t="s">
        <v>407</v>
      </c>
      <c r="L482" s="7">
        <v>94000</v>
      </c>
      <c r="M482" s="64" t="s">
        <v>1157</v>
      </c>
    </row>
    <row r="483" spans="1:13" s="25" customFormat="1" ht="36" x14ac:dyDescent="0.25">
      <c r="A483" s="26">
        <f t="shared" si="9"/>
        <v>482</v>
      </c>
      <c r="B483" s="3" t="s">
        <v>1018</v>
      </c>
      <c r="C483" s="11" t="s">
        <v>1158</v>
      </c>
      <c r="D483" s="3" t="s">
        <v>1076</v>
      </c>
      <c r="E483" s="56">
        <v>5190312452</v>
      </c>
      <c r="F483" s="11" t="s">
        <v>300</v>
      </c>
      <c r="G483" s="4">
        <v>1</v>
      </c>
      <c r="H483" s="7">
        <v>89165639.469999999</v>
      </c>
      <c r="I483" s="7">
        <v>113075414.73</v>
      </c>
      <c r="J483" s="3" t="s">
        <v>237</v>
      </c>
      <c r="K483" s="3" t="s">
        <v>341</v>
      </c>
      <c r="L483" s="7">
        <v>2339880.85</v>
      </c>
      <c r="M483" s="64" t="s">
        <v>1159</v>
      </c>
    </row>
    <row r="484" spans="1:13" s="25" customFormat="1" ht="48" x14ac:dyDescent="0.25">
      <c r="A484" s="26">
        <f t="shared" si="9"/>
        <v>483</v>
      </c>
      <c r="B484" s="3" t="s">
        <v>1018</v>
      </c>
      <c r="C484" s="11" t="s">
        <v>1160</v>
      </c>
      <c r="D484" s="3" t="s">
        <v>1076</v>
      </c>
      <c r="E484" s="56">
        <v>5190312477</v>
      </c>
      <c r="F484" s="11" t="s">
        <v>300</v>
      </c>
      <c r="G484" s="4">
        <v>1</v>
      </c>
      <c r="H484" s="7">
        <v>96254332.670000002</v>
      </c>
      <c r="I484" s="7" t="s">
        <v>45</v>
      </c>
      <c r="J484" s="3" t="s">
        <v>237</v>
      </c>
      <c r="K484" s="3" t="s">
        <v>240</v>
      </c>
      <c r="L484" s="7" t="s">
        <v>45</v>
      </c>
      <c r="M484" s="64" t="s">
        <v>1161</v>
      </c>
    </row>
    <row r="485" spans="1:13" s="25" customFormat="1" ht="36" x14ac:dyDescent="0.25">
      <c r="A485" s="26">
        <f t="shared" si="9"/>
        <v>484</v>
      </c>
      <c r="B485" s="3" t="s">
        <v>1018</v>
      </c>
      <c r="C485" s="11" t="s">
        <v>1162</v>
      </c>
      <c r="D485" s="3" t="s">
        <v>1076</v>
      </c>
      <c r="E485" s="56">
        <v>5190312533</v>
      </c>
      <c r="F485" s="11" t="s">
        <v>300</v>
      </c>
      <c r="G485" s="4">
        <v>1</v>
      </c>
      <c r="H485" s="7">
        <v>66192217.229999997</v>
      </c>
      <c r="I485" s="7" t="s">
        <v>45</v>
      </c>
      <c r="J485" s="3" t="s">
        <v>237</v>
      </c>
      <c r="K485" s="3" t="s">
        <v>240</v>
      </c>
      <c r="L485" s="7" t="s">
        <v>45</v>
      </c>
      <c r="M485" s="64" t="s">
        <v>1163</v>
      </c>
    </row>
    <row r="486" spans="1:13" s="25" customFormat="1" ht="48" x14ac:dyDescent="0.25">
      <c r="A486" s="26">
        <f t="shared" si="9"/>
        <v>485</v>
      </c>
      <c r="B486" s="3" t="s">
        <v>1018</v>
      </c>
      <c r="C486" s="11" t="s">
        <v>1164</v>
      </c>
      <c r="D486" s="3" t="s">
        <v>1076</v>
      </c>
      <c r="E486" s="56">
        <v>5190312540</v>
      </c>
      <c r="F486" s="11" t="s">
        <v>300</v>
      </c>
      <c r="G486" s="4">
        <v>1</v>
      </c>
      <c r="H486" s="7">
        <v>83257145.319999993</v>
      </c>
      <c r="I486" s="7" t="s">
        <v>45</v>
      </c>
      <c r="J486" s="3" t="s">
        <v>237</v>
      </c>
      <c r="K486" s="3" t="s">
        <v>240</v>
      </c>
      <c r="L486" s="7" t="s">
        <v>45</v>
      </c>
      <c r="M486" s="64" t="s">
        <v>1165</v>
      </c>
    </row>
    <row r="487" spans="1:13" s="25" customFormat="1" ht="48" x14ac:dyDescent="0.25">
      <c r="A487" s="26">
        <f t="shared" si="9"/>
        <v>486</v>
      </c>
      <c r="B487" s="3" t="s">
        <v>1018</v>
      </c>
      <c r="C487" s="11" t="s">
        <v>1166</v>
      </c>
      <c r="D487" s="3" t="s">
        <v>1076</v>
      </c>
      <c r="E487" s="56">
        <v>5190312558</v>
      </c>
      <c r="F487" s="11" t="s">
        <v>300</v>
      </c>
      <c r="G487" s="4">
        <v>1</v>
      </c>
      <c r="H487" s="7">
        <v>93291905.549999997</v>
      </c>
      <c r="I487" s="7" t="s">
        <v>45</v>
      </c>
      <c r="J487" s="3" t="s">
        <v>237</v>
      </c>
      <c r="K487" s="3" t="s">
        <v>341</v>
      </c>
      <c r="L487" s="7" t="s">
        <v>45</v>
      </c>
      <c r="M487" s="64" t="s">
        <v>1167</v>
      </c>
    </row>
    <row r="488" spans="1:13" s="25" customFormat="1" ht="48" x14ac:dyDescent="0.25">
      <c r="A488" s="26">
        <f t="shared" si="9"/>
        <v>487</v>
      </c>
      <c r="B488" s="3" t="s">
        <v>1018</v>
      </c>
      <c r="C488" s="11" t="s">
        <v>1168</v>
      </c>
      <c r="D488" s="3" t="s">
        <v>1076</v>
      </c>
      <c r="E488" s="56">
        <v>5190312614</v>
      </c>
      <c r="F488" s="11" t="s">
        <v>300</v>
      </c>
      <c r="G488" s="4">
        <v>1</v>
      </c>
      <c r="H488" s="7">
        <v>62257595.57</v>
      </c>
      <c r="I488" s="7">
        <v>46722281.340000004</v>
      </c>
      <c r="J488" s="5" t="s">
        <v>305</v>
      </c>
      <c r="K488" s="3" t="s">
        <v>407</v>
      </c>
      <c r="L488" s="7">
        <v>5367010.78</v>
      </c>
      <c r="M488" s="64" t="s">
        <v>1169</v>
      </c>
    </row>
    <row r="489" spans="1:13" s="25" customFormat="1" ht="48" x14ac:dyDescent="0.25">
      <c r="A489" s="26">
        <f t="shared" si="9"/>
        <v>488</v>
      </c>
      <c r="B489" s="3" t="s">
        <v>1018</v>
      </c>
      <c r="C489" s="11" t="s">
        <v>1170</v>
      </c>
      <c r="D489" s="3" t="s">
        <v>1076</v>
      </c>
      <c r="E489" s="56">
        <v>5190312639</v>
      </c>
      <c r="F489" s="11" t="s">
        <v>300</v>
      </c>
      <c r="G489" s="4">
        <v>1</v>
      </c>
      <c r="H489" s="7">
        <v>94167706.530000001</v>
      </c>
      <c r="I489" s="7">
        <v>117646547.77</v>
      </c>
      <c r="J489" s="3" t="s">
        <v>237</v>
      </c>
      <c r="K489" s="3" t="s">
        <v>341</v>
      </c>
      <c r="L489" s="7">
        <v>1249329.6299999999</v>
      </c>
      <c r="M489" s="64" t="s">
        <v>1171</v>
      </c>
    </row>
    <row r="490" spans="1:13" s="25" customFormat="1" ht="36" x14ac:dyDescent="0.25">
      <c r="A490" s="26">
        <f t="shared" si="9"/>
        <v>489</v>
      </c>
      <c r="B490" s="3" t="s">
        <v>1018</v>
      </c>
      <c r="C490" s="11" t="s">
        <v>1172</v>
      </c>
      <c r="D490" s="3" t="s">
        <v>1076</v>
      </c>
      <c r="E490" s="56">
        <v>5190312808</v>
      </c>
      <c r="F490" s="11" t="s">
        <v>300</v>
      </c>
      <c r="G490" s="4">
        <v>1</v>
      </c>
      <c r="H490" s="7">
        <v>106638178.59999999</v>
      </c>
      <c r="I490" s="7">
        <v>183718846.34</v>
      </c>
      <c r="J490" s="3" t="s">
        <v>237</v>
      </c>
      <c r="K490" s="3" t="s">
        <v>240</v>
      </c>
      <c r="L490" s="7">
        <v>4654184.5599999996</v>
      </c>
      <c r="M490" s="64" t="s">
        <v>1173</v>
      </c>
    </row>
    <row r="491" spans="1:13" s="25" customFormat="1" ht="48" x14ac:dyDescent="0.25">
      <c r="A491" s="26">
        <f t="shared" si="9"/>
        <v>490</v>
      </c>
      <c r="B491" s="3" t="s">
        <v>1018</v>
      </c>
      <c r="C491" s="11" t="s">
        <v>1174</v>
      </c>
      <c r="D491" s="3" t="s">
        <v>1076</v>
      </c>
      <c r="E491" s="56">
        <v>5190312893</v>
      </c>
      <c r="F491" s="11" t="s">
        <v>300</v>
      </c>
      <c r="G491" s="4">
        <v>1</v>
      </c>
      <c r="H491" s="7">
        <v>124898747.5</v>
      </c>
      <c r="I491" s="7">
        <v>85538382.120000005</v>
      </c>
      <c r="J491" s="3" t="s">
        <v>237</v>
      </c>
      <c r="K491" s="3" t="s">
        <v>341</v>
      </c>
      <c r="L491" s="7">
        <v>918811.12</v>
      </c>
      <c r="M491" s="64" t="s">
        <v>1175</v>
      </c>
    </row>
    <row r="492" spans="1:13" s="25" customFormat="1" ht="36" x14ac:dyDescent="0.25">
      <c r="A492" s="26">
        <f t="shared" si="9"/>
        <v>491</v>
      </c>
      <c r="B492" s="3" t="s">
        <v>1018</v>
      </c>
      <c r="C492" s="11" t="s">
        <v>1176</v>
      </c>
      <c r="D492" s="3" t="s">
        <v>1076</v>
      </c>
      <c r="E492" s="56">
        <v>5190406982</v>
      </c>
      <c r="F492" s="11" t="s">
        <v>300</v>
      </c>
      <c r="G492" s="4">
        <v>1</v>
      </c>
      <c r="H492" s="7">
        <v>108225998.76000001</v>
      </c>
      <c r="I492" s="7">
        <v>145508534.5</v>
      </c>
      <c r="J492" s="3" t="s">
        <v>237</v>
      </c>
      <c r="K492" s="3" t="s">
        <v>240</v>
      </c>
      <c r="L492" s="7">
        <v>2292235.0699999998</v>
      </c>
      <c r="M492" s="64" t="s">
        <v>1177</v>
      </c>
    </row>
    <row r="493" spans="1:13" s="25" customFormat="1" ht="36" x14ac:dyDescent="0.25">
      <c r="A493" s="26">
        <f t="shared" si="9"/>
        <v>492</v>
      </c>
      <c r="B493" s="3" t="s">
        <v>1018</v>
      </c>
      <c r="C493" s="11" t="s">
        <v>1178</v>
      </c>
      <c r="D493" s="3" t="s">
        <v>1076</v>
      </c>
      <c r="E493" s="56">
        <v>5190407062</v>
      </c>
      <c r="F493" s="11" t="s">
        <v>300</v>
      </c>
      <c r="G493" s="4">
        <v>1</v>
      </c>
      <c r="H493" s="7">
        <v>194507042.61000001</v>
      </c>
      <c r="I493" s="7">
        <v>187984648.25</v>
      </c>
      <c r="J493" s="3" t="s">
        <v>237</v>
      </c>
      <c r="K493" s="3" t="s">
        <v>341</v>
      </c>
      <c r="L493" s="7">
        <v>8782632.8599999994</v>
      </c>
      <c r="M493" s="64" t="s">
        <v>1179</v>
      </c>
    </row>
    <row r="494" spans="1:13" s="25" customFormat="1" ht="48" x14ac:dyDescent="0.25">
      <c r="A494" s="26">
        <f t="shared" si="9"/>
        <v>493</v>
      </c>
      <c r="B494" s="3" t="s">
        <v>1018</v>
      </c>
      <c r="C494" s="11" t="s">
        <v>1180</v>
      </c>
      <c r="D494" s="3" t="s">
        <v>1076</v>
      </c>
      <c r="E494" s="56">
        <v>5190407295</v>
      </c>
      <c r="F494" s="11" t="s">
        <v>300</v>
      </c>
      <c r="G494" s="4">
        <v>1</v>
      </c>
      <c r="H494" s="7">
        <v>40631946.799999997</v>
      </c>
      <c r="I494" s="7" t="s">
        <v>45</v>
      </c>
      <c r="J494" s="5" t="s">
        <v>305</v>
      </c>
      <c r="K494" s="3" t="s">
        <v>407</v>
      </c>
      <c r="L494" s="7" t="s">
        <v>45</v>
      </c>
      <c r="M494" s="64" t="s">
        <v>1181</v>
      </c>
    </row>
    <row r="495" spans="1:13" s="25" customFormat="1" ht="48" x14ac:dyDescent="0.25">
      <c r="A495" s="26">
        <f t="shared" si="9"/>
        <v>494</v>
      </c>
      <c r="B495" s="3" t="s">
        <v>1018</v>
      </c>
      <c r="C495" s="11" t="s">
        <v>1182</v>
      </c>
      <c r="D495" s="3" t="s">
        <v>1076</v>
      </c>
      <c r="E495" s="56">
        <v>5190408309</v>
      </c>
      <c r="F495" s="11" t="s">
        <v>300</v>
      </c>
      <c r="G495" s="4">
        <v>1</v>
      </c>
      <c r="H495" s="7">
        <v>72521226.769999996</v>
      </c>
      <c r="I495" s="7">
        <v>130799062.68000001</v>
      </c>
      <c r="J495" s="3" t="s">
        <v>237</v>
      </c>
      <c r="K495" s="3" t="s">
        <v>341</v>
      </c>
      <c r="L495" s="7">
        <v>546723.57999999996</v>
      </c>
      <c r="M495" s="64" t="s">
        <v>1183</v>
      </c>
    </row>
    <row r="496" spans="1:13" s="25" customFormat="1" ht="36" x14ac:dyDescent="0.25">
      <c r="A496" s="26">
        <f t="shared" si="9"/>
        <v>495</v>
      </c>
      <c r="B496" s="3" t="s">
        <v>1018</v>
      </c>
      <c r="C496" s="11" t="s">
        <v>1184</v>
      </c>
      <c r="D496" s="3" t="s">
        <v>1076</v>
      </c>
      <c r="E496" s="56">
        <v>5190408323</v>
      </c>
      <c r="F496" s="11" t="s">
        <v>300</v>
      </c>
      <c r="G496" s="4">
        <v>1</v>
      </c>
      <c r="H496" s="7">
        <v>90277006.469999999</v>
      </c>
      <c r="I496" s="7">
        <v>71459492.390000001</v>
      </c>
      <c r="J496" s="3" t="s">
        <v>237</v>
      </c>
      <c r="K496" s="3" t="s">
        <v>341</v>
      </c>
      <c r="L496" s="7">
        <v>3190071.28</v>
      </c>
      <c r="M496" s="64" t="s">
        <v>1185</v>
      </c>
    </row>
    <row r="497" spans="1:13" s="25" customFormat="1" ht="48" x14ac:dyDescent="0.25">
      <c r="A497" s="26">
        <f t="shared" si="9"/>
        <v>496</v>
      </c>
      <c r="B497" s="3" t="s">
        <v>1018</v>
      </c>
      <c r="C497" s="11" t="s">
        <v>1186</v>
      </c>
      <c r="D497" s="3" t="s">
        <v>1076</v>
      </c>
      <c r="E497" s="56">
        <v>5190408330</v>
      </c>
      <c r="F497" s="11" t="s">
        <v>300</v>
      </c>
      <c r="G497" s="4">
        <v>1</v>
      </c>
      <c r="H497" s="7">
        <v>99225267.519999996</v>
      </c>
      <c r="I497" s="7">
        <v>131780249.78</v>
      </c>
      <c r="J497" s="3" t="s">
        <v>237</v>
      </c>
      <c r="K497" s="3" t="s">
        <v>341</v>
      </c>
      <c r="L497" s="7">
        <v>982487.71</v>
      </c>
      <c r="M497" s="64" t="s">
        <v>1187</v>
      </c>
    </row>
    <row r="498" spans="1:13" s="25" customFormat="1" ht="48" x14ac:dyDescent="0.25">
      <c r="A498" s="26">
        <f t="shared" si="9"/>
        <v>497</v>
      </c>
      <c r="B498" s="3" t="s">
        <v>1018</v>
      </c>
      <c r="C498" s="11" t="s">
        <v>1188</v>
      </c>
      <c r="D498" s="3" t="s">
        <v>1076</v>
      </c>
      <c r="E498" s="56">
        <v>5190408370</v>
      </c>
      <c r="F498" s="11" t="s">
        <v>300</v>
      </c>
      <c r="G498" s="4">
        <v>1</v>
      </c>
      <c r="H498" s="7">
        <v>83832368.819999993</v>
      </c>
      <c r="I498" s="7" t="s">
        <v>45</v>
      </c>
      <c r="J498" s="3" t="s">
        <v>237</v>
      </c>
      <c r="K498" s="3" t="s">
        <v>240</v>
      </c>
      <c r="L498" s="7" t="s">
        <v>45</v>
      </c>
      <c r="M498" s="64" t="s">
        <v>1189</v>
      </c>
    </row>
    <row r="499" spans="1:13" s="25" customFormat="1" ht="48" x14ac:dyDescent="0.25">
      <c r="A499" s="26">
        <f t="shared" si="9"/>
        <v>498</v>
      </c>
      <c r="B499" s="3" t="s">
        <v>1018</v>
      </c>
      <c r="C499" s="11" t="s">
        <v>1190</v>
      </c>
      <c r="D499" s="3" t="s">
        <v>1076</v>
      </c>
      <c r="E499" s="56">
        <v>5190408387</v>
      </c>
      <c r="F499" s="11" t="s">
        <v>300</v>
      </c>
      <c r="G499" s="4">
        <v>1</v>
      </c>
      <c r="H499" s="7">
        <v>102701460.73</v>
      </c>
      <c r="I499" s="7" t="s">
        <v>45</v>
      </c>
      <c r="J499" s="3" t="s">
        <v>237</v>
      </c>
      <c r="K499" s="3" t="s">
        <v>341</v>
      </c>
      <c r="L499" s="7" t="s">
        <v>45</v>
      </c>
      <c r="M499" s="64" t="s">
        <v>1191</v>
      </c>
    </row>
    <row r="500" spans="1:13" s="25" customFormat="1" ht="48" x14ac:dyDescent="0.25">
      <c r="A500" s="26">
        <f t="shared" si="9"/>
        <v>499</v>
      </c>
      <c r="B500" s="3" t="s">
        <v>1018</v>
      </c>
      <c r="C500" s="11" t="s">
        <v>1192</v>
      </c>
      <c r="D500" s="3" t="s">
        <v>1076</v>
      </c>
      <c r="E500" s="56">
        <v>5190408838</v>
      </c>
      <c r="F500" s="11" t="s">
        <v>300</v>
      </c>
      <c r="G500" s="4">
        <v>1</v>
      </c>
      <c r="H500" s="7">
        <v>34805845.079999998</v>
      </c>
      <c r="I500" s="7" t="s">
        <v>45</v>
      </c>
      <c r="J500" s="3" t="s">
        <v>237</v>
      </c>
      <c r="K500" s="3" t="s">
        <v>240</v>
      </c>
      <c r="L500" s="7" t="s">
        <v>45</v>
      </c>
      <c r="M500" s="64" t="s">
        <v>1193</v>
      </c>
    </row>
    <row r="501" spans="1:13" s="25" customFormat="1" ht="36" x14ac:dyDescent="0.25">
      <c r="A501" s="26">
        <f t="shared" si="9"/>
        <v>500</v>
      </c>
      <c r="B501" s="3" t="s">
        <v>1018</v>
      </c>
      <c r="C501" s="11" t="s">
        <v>1194</v>
      </c>
      <c r="D501" s="3" t="s">
        <v>1076</v>
      </c>
      <c r="E501" s="56">
        <v>5190408860</v>
      </c>
      <c r="F501" s="11" t="s">
        <v>300</v>
      </c>
      <c r="G501" s="4">
        <v>1</v>
      </c>
      <c r="H501" s="7">
        <v>114038901.43000001</v>
      </c>
      <c r="I501" s="7">
        <v>219708260.25999999</v>
      </c>
      <c r="J501" s="3" t="s">
        <v>237</v>
      </c>
      <c r="K501" s="3" t="s">
        <v>341</v>
      </c>
      <c r="L501" s="7">
        <v>3838198.31</v>
      </c>
      <c r="M501" s="64" t="s">
        <v>1195</v>
      </c>
    </row>
    <row r="502" spans="1:13" s="25" customFormat="1" ht="48" x14ac:dyDescent="0.25">
      <c r="A502" s="26">
        <f t="shared" si="9"/>
        <v>501</v>
      </c>
      <c r="B502" s="3" t="s">
        <v>1018</v>
      </c>
      <c r="C502" s="11" t="s">
        <v>1196</v>
      </c>
      <c r="D502" s="3" t="s">
        <v>1076</v>
      </c>
      <c r="E502" s="56">
        <v>5190408877</v>
      </c>
      <c r="F502" s="11" t="s">
        <v>300</v>
      </c>
      <c r="G502" s="4">
        <v>1</v>
      </c>
      <c r="H502" s="7">
        <v>99607498.230000004</v>
      </c>
      <c r="I502" s="7">
        <v>127185998.06999999</v>
      </c>
      <c r="J502" s="3" t="s">
        <v>237</v>
      </c>
      <c r="K502" s="3" t="s">
        <v>240</v>
      </c>
      <c r="L502" s="7">
        <v>923584.38</v>
      </c>
      <c r="M502" s="64" t="s">
        <v>1197</v>
      </c>
    </row>
    <row r="503" spans="1:13" s="25" customFormat="1" ht="48" x14ac:dyDescent="0.25">
      <c r="A503" s="26">
        <f t="shared" si="9"/>
        <v>502</v>
      </c>
      <c r="B503" s="3" t="s">
        <v>1018</v>
      </c>
      <c r="C503" s="11" t="s">
        <v>1198</v>
      </c>
      <c r="D503" s="3" t="s">
        <v>1076</v>
      </c>
      <c r="E503" s="56">
        <v>5190408884</v>
      </c>
      <c r="F503" s="11" t="s">
        <v>300</v>
      </c>
      <c r="G503" s="4">
        <v>1</v>
      </c>
      <c r="H503" s="7">
        <v>88497624.180000007</v>
      </c>
      <c r="I503" s="7" t="s">
        <v>45</v>
      </c>
      <c r="J503" s="3" t="s">
        <v>237</v>
      </c>
      <c r="K503" s="3" t="s">
        <v>341</v>
      </c>
      <c r="L503" s="7" t="s">
        <v>45</v>
      </c>
      <c r="M503" s="64" t="s">
        <v>1199</v>
      </c>
    </row>
    <row r="504" spans="1:13" s="25" customFormat="1" ht="48" x14ac:dyDescent="0.25">
      <c r="A504" s="26">
        <f t="shared" si="9"/>
        <v>503</v>
      </c>
      <c r="B504" s="3" t="s">
        <v>1018</v>
      </c>
      <c r="C504" s="11" t="s">
        <v>1200</v>
      </c>
      <c r="D504" s="3" t="s">
        <v>1076</v>
      </c>
      <c r="E504" s="56">
        <v>5190411686</v>
      </c>
      <c r="F504" s="11" t="s">
        <v>300</v>
      </c>
      <c r="G504" s="4">
        <v>1</v>
      </c>
      <c r="H504" s="7">
        <v>178707335.99000001</v>
      </c>
      <c r="I504" s="7" t="s">
        <v>45</v>
      </c>
      <c r="J504" s="3" t="s">
        <v>237</v>
      </c>
      <c r="K504" s="3" t="s">
        <v>341</v>
      </c>
      <c r="L504" s="7" t="s">
        <v>45</v>
      </c>
      <c r="M504" s="64" t="s">
        <v>1201</v>
      </c>
    </row>
    <row r="505" spans="1:13" s="25" customFormat="1" ht="48" x14ac:dyDescent="0.25">
      <c r="A505" s="26">
        <f t="shared" si="9"/>
        <v>504</v>
      </c>
      <c r="B505" s="3" t="s">
        <v>1018</v>
      </c>
      <c r="C505" s="11" t="s">
        <v>1202</v>
      </c>
      <c r="D505" s="3" t="s">
        <v>1076</v>
      </c>
      <c r="E505" s="56">
        <v>5190411728</v>
      </c>
      <c r="F505" s="11" t="s">
        <v>300</v>
      </c>
      <c r="G505" s="4">
        <v>1</v>
      </c>
      <c r="H505" s="7">
        <v>83447148.569999993</v>
      </c>
      <c r="I505" s="7" t="s">
        <v>45</v>
      </c>
      <c r="J505" s="3" t="s">
        <v>237</v>
      </c>
      <c r="K505" s="3" t="s">
        <v>240</v>
      </c>
      <c r="L505" s="7" t="s">
        <v>45</v>
      </c>
      <c r="M505" s="64" t="s">
        <v>1203</v>
      </c>
    </row>
    <row r="506" spans="1:13" s="25" customFormat="1" ht="48" x14ac:dyDescent="0.25">
      <c r="A506" s="26">
        <f t="shared" si="9"/>
        <v>505</v>
      </c>
      <c r="B506" s="3" t="s">
        <v>1018</v>
      </c>
      <c r="C506" s="11" t="s">
        <v>1204</v>
      </c>
      <c r="D506" s="3" t="s">
        <v>1076</v>
      </c>
      <c r="E506" s="56">
        <v>5190411742</v>
      </c>
      <c r="F506" s="11" t="s">
        <v>300</v>
      </c>
      <c r="G506" s="4">
        <v>1</v>
      </c>
      <c r="H506" s="7">
        <v>90435031.329999998</v>
      </c>
      <c r="I506" s="7" t="s">
        <v>45</v>
      </c>
      <c r="J506" s="3" t="s">
        <v>237</v>
      </c>
      <c r="K506" s="3" t="s">
        <v>341</v>
      </c>
      <c r="L506" s="7" t="s">
        <v>45</v>
      </c>
      <c r="M506" s="64" t="s">
        <v>1205</v>
      </c>
    </row>
    <row r="507" spans="1:13" s="25" customFormat="1" ht="48" x14ac:dyDescent="0.25">
      <c r="A507" s="26">
        <f t="shared" si="9"/>
        <v>506</v>
      </c>
      <c r="B507" s="3" t="s">
        <v>1018</v>
      </c>
      <c r="C507" s="11" t="s">
        <v>1206</v>
      </c>
      <c r="D507" s="3" t="s">
        <v>1076</v>
      </c>
      <c r="E507" s="56">
        <v>5190411767</v>
      </c>
      <c r="F507" s="11" t="s">
        <v>300</v>
      </c>
      <c r="G507" s="4">
        <v>1</v>
      </c>
      <c r="H507" s="7">
        <v>81477159.680000007</v>
      </c>
      <c r="I507" s="7">
        <v>199915766.19</v>
      </c>
      <c r="J507" s="3" t="s">
        <v>237</v>
      </c>
      <c r="K507" s="3" t="s">
        <v>240</v>
      </c>
      <c r="L507" s="7">
        <v>2836229.56</v>
      </c>
      <c r="M507" s="64" t="s">
        <v>1207</v>
      </c>
    </row>
    <row r="508" spans="1:13" s="25" customFormat="1" ht="36" x14ac:dyDescent="0.25">
      <c r="A508" s="26">
        <f t="shared" si="9"/>
        <v>507</v>
      </c>
      <c r="B508" s="3" t="s">
        <v>1018</v>
      </c>
      <c r="C508" s="11" t="s">
        <v>1208</v>
      </c>
      <c r="D508" s="3" t="s">
        <v>1076</v>
      </c>
      <c r="E508" s="56">
        <v>5190411799</v>
      </c>
      <c r="F508" s="11" t="s">
        <v>300</v>
      </c>
      <c r="G508" s="4">
        <v>1</v>
      </c>
      <c r="H508" s="7">
        <v>110913551.22</v>
      </c>
      <c r="I508" s="7">
        <v>78239889.569999993</v>
      </c>
      <c r="J508" s="3" t="s">
        <v>237</v>
      </c>
      <c r="K508" s="3" t="s">
        <v>341</v>
      </c>
      <c r="L508" s="7">
        <v>1333210.0900000001</v>
      </c>
      <c r="M508" s="64" t="s">
        <v>1209</v>
      </c>
    </row>
    <row r="509" spans="1:13" s="25" customFormat="1" ht="36" x14ac:dyDescent="0.25">
      <c r="A509" s="26">
        <f t="shared" si="9"/>
        <v>508</v>
      </c>
      <c r="B509" s="3" t="s">
        <v>1018</v>
      </c>
      <c r="C509" s="11" t="s">
        <v>1210</v>
      </c>
      <c r="D509" s="3" t="s">
        <v>1076</v>
      </c>
      <c r="E509" s="56">
        <v>5190411830</v>
      </c>
      <c r="F509" s="11" t="s">
        <v>300</v>
      </c>
      <c r="G509" s="4">
        <v>1</v>
      </c>
      <c r="H509" s="7">
        <v>88393026.099999994</v>
      </c>
      <c r="I509" s="7">
        <v>63954896.689999998</v>
      </c>
      <c r="J509" s="3" t="s">
        <v>237</v>
      </c>
      <c r="K509" s="3" t="s">
        <v>240</v>
      </c>
      <c r="L509" s="7">
        <v>692802.51</v>
      </c>
      <c r="M509" s="64" t="s">
        <v>1211</v>
      </c>
    </row>
    <row r="510" spans="1:13" s="25" customFormat="1" ht="48" x14ac:dyDescent="0.25">
      <c r="A510" s="26">
        <f t="shared" si="9"/>
        <v>509</v>
      </c>
      <c r="B510" s="3" t="s">
        <v>1018</v>
      </c>
      <c r="C510" s="11" t="s">
        <v>1212</v>
      </c>
      <c r="D510" s="3" t="s">
        <v>1076</v>
      </c>
      <c r="E510" s="56">
        <v>5190411943</v>
      </c>
      <c r="F510" s="11" t="s">
        <v>300</v>
      </c>
      <c r="G510" s="4">
        <v>1</v>
      </c>
      <c r="H510" s="7">
        <v>75982490.920000002</v>
      </c>
      <c r="I510" s="7">
        <v>58419180.369999997</v>
      </c>
      <c r="J510" s="5" t="s">
        <v>305</v>
      </c>
      <c r="K510" s="3" t="s">
        <v>407</v>
      </c>
      <c r="L510" s="7">
        <v>4022355.8</v>
      </c>
      <c r="M510" s="64" t="s">
        <v>1213</v>
      </c>
    </row>
    <row r="511" spans="1:13" s="25" customFormat="1" ht="48" x14ac:dyDescent="0.25">
      <c r="A511" s="26">
        <f t="shared" si="9"/>
        <v>510</v>
      </c>
      <c r="B511" s="3" t="s">
        <v>1018</v>
      </c>
      <c r="C511" s="11" t="s">
        <v>1214</v>
      </c>
      <c r="D511" s="3" t="s">
        <v>1076</v>
      </c>
      <c r="E511" s="56">
        <v>5110120532</v>
      </c>
      <c r="F511" s="11" t="s">
        <v>300</v>
      </c>
      <c r="G511" s="4">
        <v>1</v>
      </c>
      <c r="H511" s="7">
        <v>61720025.450000003</v>
      </c>
      <c r="I511" s="7">
        <v>78502649.769999996</v>
      </c>
      <c r="J511" s="3" t="s">
        <v>237</v>
      </c>
      <c r="K511" s="3" t="s">
        <v>341</v>
      </c>
      <c r="L511" s="7">
        <v>567012.02</v>
      </c>
      <c r="M511" s="64" t="s">
        <v>1215</v>
      </c>
    </row>
    <row r="512" spans="1:13" s="25" customFormat="1" ht="48" x14ac:dyDescent="0.25">
      <c r="A512" s="26">
        <f t="shared" si="9"/>
        <v>511</v>
      </c>
      <c r="B512" s="3" t="s">
        <v>1018</v>
      </c>
      <c r="C512" s="11" t="s">
        <v>1216</v>
      </c>
      <c r="D512" s="3" t="s">
        <v>1076</v>
      </c>
      <c r="E512" s="56">
        <v>5110120540</v>
      </c>
      <c r="F512" s="11" t="s">
        <v>300</v>
      </c>
      <c r="G512" s="4">
        <v>1</v>
      </c>
      <c r="H512" s="7">
        <v>44823140.310000002</v>
      </c>
      <c r="I512" s="7" t="s">
        <v>45</v>
      </c>
      <c r="J512" s="3" t="s">
        <v>237</v>
      </c>
      <c r="K512" s="3" t="s">
        <v>240</v>
      </c>
      <c r="L512" s="7" t="s">
        <v>45</v>
      </c>
      <c r="M512" s="64" t="s">
        <v>1217</v>
      </c>
    </row>
    <row r="513" spans="1:13" s="25" customFormat="1" ht="48" x14ac:dyDescent="0.25">
      <c r="A513" s="26">
        <f t="shared" si="9"/>
        <v>512</v>
      </c>
      <c r="B513" s="3" t="s">
        <v>1018</v>
      </c>
      <c r="C513" s="11" t="s">
        <v>1218</v>
      </c>
      <c r="D513" s="3" t="s">
        <v>1076</v>
      </c>
      <c r="E513" s="56">
        <v>5110121102</v>
      </c>
      <c r="F513" s="11" t="s">
        <v>300</v>
      </c>
      <c r="G513" s="4">
        <v>1</v>
      </c>
      <c r="H513" s="7">
        <v>34722122.490000002</v>
      </c>
      <c r="I513" s="7" t="s">
        <v>45</v>
      </c>
      <c r="J513" s="5" t="s">
        <v>305</v>
      </c>
      <c r="K513" s="3" t="s">
        <v>407</v>
      </c>
      <c r="L513" s="7" t="s">
        <v>45</v>
      </c>
      <c r="M513" s="64" t="s">
        <v>1219</v>
      </c>
    </row>
    <row r="514" spans="1:13" s="25" customFormat="1" ht="48" x14ac:dyDescent="0.25">
      <c r="A514" s="26">
        <f t="shared" si="9"/>
        <v>513</v>
      </c>
      <c r="B514" s="3" t="s">
        <v>1018</v>
      </c>
      <c r="C514" s="11" t="s">
        <v>1220</v>
      </c>
      <c r="D514" s="3" t="s">
        <v>1076</v>
      </c>
      <c r="E514" s="56">
        <v>5190084527</v>
      </c>
      <c r="F514" s="11" t="s">
        <v>368</v>
      </c>
      <c r="G514" s="4">
        <v>1</v>
      </c>
      <c r="H514" s="7">
        <v>10071410.130000001</v>
      </c>
      <c r="I514" s="7" t="s">
        <v>45</v>
      </c>
      <c r="J514" s="5" t="s">
        <v>115</v>
      </c>
      <c r="K514" s="3" t="s">
        <v>944</v>
      </c>
      <c r="L514" s="7" t="s">
        <v>45</v>
      </c>
      <c r="M514" s="64" t="s">
        <v>1221</v>
      </c>
    </row>
    <row r="515" spans="1:13" s="25" customFormat="1" ht="36" x14ac:dyDescent="0.25">
      <c r="A515" s="26">
        <f t="shared" ref="A515:A578" si="10">1+A514</f>
        <v>514</v>
      </c>
      <c r="B515" s="3" t="s">
        <v>1018</v>
      </c>
      <c r="C515" s="11" t="s">
        <v>1222</v>
      </c>
      <c r="D515" s="3" t="s">
        <v>1076</v>
      </c>
      <c r="E515" s="56">
        <v>5190020844</v>
      </c>
      <c r="F515" s="11" t="s">
        <v>300</v>
      </c>
      <c r="G515" s="4">
        <v>1</v>
      </c>
      <c r="H515" s="7">
        <v>64573426.549999997</v>
      </c>
      <c r="I515" s="7" t="s">
        <v>45</v>
      </c>
      <c r="J515" s="3" t="s">
        <v>308</v>
      </c>
      <c r="K515" s="3" t="s">
        <v>309</v>
      </c>
      <c r="L515" s="7" t="s">
        <v>45</v>
      </c>
      <c r="M515" s="64" t="s">
        <v>1223</v>
      </c>
    </row>
    <row r="516" spans="1:13" s="25" customFormat="1" ht="36" x14ac:dyDescent="0.25">
      <c r="A516" s="26">
        <f t="shared" si="10"/>
        <v>515</v>
      </c>
      <c r="B516" s="3" t="s">
        <v>1018</v>
      </c>
      <c r="C516" s="11" t="s">
        <v>1224</v>
      </c>
      <c r="D516" s="3" t="s">
        <v>1076</v>
      </c>
      <c r="E516" s="56">
        <v>5191601390</v>
      </c>
      <c r="F516" s="11" t="s">
        <v>300</v>
      </c>
      <c r="G516" s="4">
        <v>1</v>
      </c>
      <c r="H516" s="7">
        <v>56123967.479999997</v>
      </c>
      <c r="I516" s="7">
        <v>195332582.59</v>
      </c>
      <c r="J516" s="3" t="s">
        <v>308</v>
      </c>
      <c r="K516" s="3" t="s">
        <v>309</v>
      </c>
      <c r="L516" s="7">
        <v>12271062.789999999</v>
      </c>
      <c r="M516" s="64" t="s">
        <v>1225</v>
      </c>
    </row>
    <row r="517" spans="1:13" s="25" customFormat="1" ht="36" x14ac:dyDescent="0.25">
      <c r="A517" s="26">
        <f t="shared" si="10"/>
        <v>516</v>
      </c>
      <c r="B517" s="3" t="s">
        <v>1018</v>
      </c>
      <c r="C517" s="11" t="s">
        <v>1226</v>
      </c>
      <c r="D517" s="3" t="s">
        <v>1076</v>
      </c>
      <c r="E517" s="56">
        <v>5191601464</v>
      </c>
      <c r="F517" s="11" t="s">
        <v>300</v>
      </c>
      <c r="G517" s="4">
        <v>1</v>
      </c>
      <c r="H517" s="7">
        <v>53133418.25</v>
      </c>
      <c r="I517" s="7" t="s">
        <v>45</v>
      </c>
      <c r="J517" s="3" t="s">
        <v>308</v>
      </c>
      <c r="K517" s="3" t="s">
        <v>309</v>
      </c>
      <c r="L517" s="7" t="s">
        <v>45</v>
      </c>
      <c r="M517" s="64" t="s">
        <v>1227</v>
      </c>
    </row>
    <row r="518" spans="1:13" s="25" customFormat="1" ht="36" x14ac:dyDescent="0.25">
      <c r="A518" s="26">
        <f t="shared" si="10"/>
        <v>517</v>
      </c>
      <c r="B518" s="3" t="s">
        <v>1018</v>
      </c>
      <c r="C518" s="11" t="s">
        <v>1228</v>
      </c>
      <c r="D518" s="3" t="s">
        <v>1076</v>
      </c>
      <c r="E518" s="56">
        <v>5191601471</v>
      </c>
      <c r="F518" s="11" t="s">
        <v>300</v>
      </c>
      <c r="G518" s="4">
        <v>1</v>
      </c>
      <c r="H518" s="7">
        <v>74046659.239999995</v>
      </c>
      <c r="I518" s="7" t="s">
        <v>45</v>
      </c>
      <c r="J518" s="3" t="s">
        <v>308</v>
      </c>
      <c r="K518" s="3" t="s">
        <v>309</v>
      </c>
      <c r="L518" s="7" t="s">
        <v>45</v>
      </c>
      <c r="M518" s="64" t="s">
        <v>1229</v>
      </c>
    </row>
    <row r="519" spans="1:13" s="25" customFormat="1" ht="36" x14ac:dyDescent="0.25">
      <c r="A519" s="26">
        <f t="shared" si="10"/>
        <v>518</v>
      </c>
      <c r="B519" s="3" t="s">
        <v>1018</v>
      </c>
      <c r="C519" s="11" t="s">
        <v>1230</v>
      </c>
      <c r="D519" s="3" t="s">
        <v>1076</v>
      </c>
      <c r="E519" s="56">
        <v>5191601496</v>
      </c>
      <c r="F519" s="11" t="s">
        <v>368</v>
      </c>
      <c r="G519" s="4">
        <v>1</v>
      </c>
      <c r="H519" s="7">
        <v>67020373.310000002</v>
      </c>
      <c r="I519" s="7" t="s">
        <v>45</v>
      </c>
      <c r="J519" s="3" t="s">
        <v>308</v>
      </c>
      <c r="K519" s="3" t="s">
        <v>309</v>
      </c>
      <c r="L519" s="7" t="s">
        <v>45</v>
      </c>
      <c r="M519" s="64" t="s">
        <v>1231</v>
      </c>
    </row>
    <row r="520" spans="1:13" s="25" customFormat="1" ht="36" x14ac:dyDescent="0.25">
      <c r="A520" s="26">
        <f t="shared" si="10"/>
        <v>519</v>
      </c>
      <c r="B520" s="3" t="s">
        <v>1018</v>
      </c>
      <c r="C520" s="11" t="s">
        <v>1232</v>
      </c>
      <c r="D520" s="3" t="s">
        <v>1076</v>
      </c>
      <c r="E520" s="56">
        <v>5191601506</v>
      </c>
      <c r="F520" s="11" t="s">
        <v>300</v>
      </c>
      <c r="G520" s="4">
        <v>1</v>
      </c>
      <c r="H520" s="7">
        <v>67227778.560000002</v>
      </c>
      <c r="I520" s="7" t="s">
        <v>45</v>
      </c>
      <c r="J520" s="3" t="s">
        <v>308</v>
      </c>
      <c r="K520" s="3" t="s">
        <v>309</v>
      </c>
      <c r="L520" s="7" t="s">
        <v>45</v>
      </c>
      <c r="M520" s="64" t="s">
        <v>1233</v>
      </c>
    </row>
    <row r="521" spans="1:13" s="25" customFormat="1" ht="36" x14ac:dyDescent="0.25">
      <c r="A521" s="26">
        <f t="shared" si="10"/>
        <v>520</v>
      </c>
      <c r="B521" s="3" t="s">
        <v>1018</v>
      </c>
      <c r="C521" s="11" t="s">
        <v>1234</v>
      </c>
      <c r="D521" s="3" t="s">
        <v>1076</v>
      </c>
      <c r="E521" s="56">
        <v>5191601513</v>
      </c>
      <c r="F521" s="11" t="s">
        <v>300</v>
      </c>
      <c r="G521" s="4">
        <v>1</v>
      </c>
      <c r="H521" s="7">
        <v>72259619.219999999</v>
      </c>
      <c r="I521" s="7" t="s">
        <v>45</v>
      </c>
      <c r="J521" s="3" t="s">
        <v>308</v>
      </c>
      <c r="K521" s="3" t="s">
        <v>309</v>
      </c>
      <c r="L521" s="7" t="s">
        <v>45</v>
      </c>
      <c r="M521" s="64" t="s">
        <v>1235</v>
      </c>
    </row>
    <row r="522" spans="1:13" s="25" customFormat="1" ht="36" x14ac:dyDescent="0.25">
      <c r="A522" s="26">
        <f t="shared" si="10"/>
        <v>521</v>
      </c>
      <c r="B522" s="3" t="s">
        <v>1018</v>
      </c>
      <c r="C522" s="11" t="s">
        <v>1236</v>
      </c>
      <c r="D522" s="3" t="s">
        <v>1076</v>
      </c>
      <c r="E522" s="56">
        <v>5191601520</v>
      </c>
      <c r="F522" s="11" t="s">
        <v>368</v>
      </c>
      <c r="G522" s="4">
        <v>1</v>
      </c>
      <c r="H522" s="7">
        <v>10818495.439999999</v>
      </c>
      <c r="I522" s="7">
        <v>165442589.19</v>
      </c>
      <c r="J522" s="3" t="s">
        <v>308</v>
      </c>
      <c r="K522" s="3" t="s">
        <v>309</v>
      </c>
      <c r="L522" s="7">
        <v>14422839.039999999</v>
      </c>
      <c r="M522" s="64" t="s">
        <v>1237</v>
      </c>
    </row>
    <row r="523" spans="1:13" s="25" customFormat="1" ht="36" x14ac:dyDescent="0.25">
      <c r="A523" s="26">
        <f t="shared" si="10"/>
        <v>522</v>
      </c>
      <c r="B523" s="3" t="s">
        <v>1018</v>
      </c>
      <c r="C523" s="11" t="s">
        <v>1238</v>
      </c>
      <c r="D523" s="3" t="s">
        <v>1076</v>
      </c>
      <c r="E523" s="56">
        <v>5191601538</v>
      </c>
      <c r="F523" s="11" t="s">
        <v>368</v>
      </c>
      <c r="G523" s="4">
        <v>1</v>
      </c>
      <c r="H523" s="7">
        <v>101715057.79000001</v>
      </c>
      <c r="I523" s="7">
        <v>152212705.94999999</v>
      </c>
      <c r="J523" s="3" t="s">
        <v>308</v>
      </c>
      <c r="K523" s="3" t="s">
        <v>309</v>
      </c>
      <c r="L523" s="7">
        <v>9611227.4700000007</v>
      </c>
      <c r="M523" s="64" t="s">
        <v>1239</v>
      </c>
    </row>
    <row r="524" spans="1:13" s="25" customFormat="1" ht="36" x14ac:dyDescent="0.25">
      <c r="A524" s="26">
        <f t="shared" si="10"/>
        <v>523</v>
      </c>
      <c r="B524" s="3" t="s">
        <v>1018</v>
      </c>
      <c r="C524" s="11" t="s">
        <v>1240</v>
      </c>
      <c r="D524" s="3" t="s">
        <v>1076</v>
      </c>
      <c r="E524" s="56">
        <v>5191601577</v>
      </c>
      <c r="F524" s="11" t="s">
        <v>300</v>
      </c>
      <c r="G524" s="4">
        <v>1</v>
      </c>
      <c r="H524" s="7">
        <v>74149632.420000002</v>
      </c>
      <c r="I524" s="7" t="s">
        <v>45</v>
      </c>
      <c r="J524" s="3" t="s">
        <v>308</v>
      </c>
      <c r="K524" s="3" t="s">
        <v>309</v>
      </c>
      <c r="L524" s="7" t="s">
        <v>45</v>
      </c>
      <c r="M524" s="64" t="s">
        <v>1241</v>
      </c>
    </row>
    <row r="525" spans="1:13" s="25" customFormat="1" ht="36" x14ac:dyDescent="0.25">
      <c r="A525" s="26">
        <f t="shared" si="10"/>
        <v>524</v>
      </c>
      <c r="B525" s="3" t="s">
        <v>1018</v>
      </c>
      <c r="C525" s="11" t="s">
        <v>1242</v>
      </c>
      <c r="D525" s="3" t="s">
        <v>1076</v>
      </c>
      <c r="E525" s="56">
        <v>5191601591</v>
      </c>
      <c r="F525" s="11" t="s">
        <v>368</v>
      </c>
      <c r="G525" s="4">
        <v>1</v>
      </c>
      <c r="H525" s="7">
        <v>62401425.609999999</v>
      </c>
      <c r="I525" s="7" t="s">
        <v>45</v>
      </c>
      <c r="J525" s="3" t="s">
        <v>308</v>
      </c>
      <c r="K525" s="3" t="s">
        <v>309</v>
      </c>
      <c r="L525" s="7" t="s">
        <v>45</v>
      </c>
      <c r="M525" s="64" t="s">
        <v>1243</v>
      </c>
    </row>
    <row r="526" spans="1:13" s="25" customFormat="1" ht="36" x14ac:dyDescent="0.25">
      <c r="A526" s="26">
        <f t="shared" si="10"/>
        <v>525</v>
      </c>
      <c r="B526" s="3" t="s">
        <v>1018</v>
      </c>
      <c r="C526" s="11" t="s">
        <v>1244</v>
      </c>
      <c r="D526" s="3" t="s">
        <v>1076</v>
      </c>
      <c r="E526" s="56">
        <v>5191601601</v>
      </c>
      <c r="F526" s="11" t="s">
        <v>300</v>
      </c>
      <c r="G526" s="4">
        <v>1</v>
      </c>
      <c r="H526" s="7">
        <v>78708249.700000003</v>
      </c>
      <c r="I526" s="7" t="s">
        <v>45</v>
      </c>
      <c r="J526" s="3" t="s">
        <v>308</v>
      </c>
      <c r="K526" s="3" t="s">
        <v>309</v>
      </c>
      <c r="L526" s="7" t="s">
        <v>45</v>
      </c>
      <c r="M526" s="64" t="s">
        <v>1245</v>
      </c>
    </row>
    <row r="527" spans="1:13" s="25" customFormat="1" ht="36" x14ac:dyDescent="0.25">
      <c r="A527" s="26">
        <f t="shared" si="10"/>
        <v>526</v>
      </c>
      <c r="B527" s="3" t="s">
        <v>1018</v>
      </c>
      <c r="C527" s="11" t="s">
        <v>1246</v>
      </c>
      <c r="D527" s="3" t="s">
        <v>1076</v>
      </c>
      <c r="E527" s="56">
        <v>5191601619</v>
      </c>
      <c r="F527" s="11" t="s">
        <v>300</v>
      </c>
      <c r="G527" s="4">
        <v>1</v>
      </c>
      <c r="H527" s="7">
        <v>76530210.769999996</v>
      </c>
      <c r="I527" s="7" t="s">
        <v>45</v>
      </c>
      <c r="J527" s="3" t="s">
        <v>308</v>
      </c>
      <c r="K527" s="3" t="s">
        <v>309</v>
      </c>
      <c r="L527" s="7" t="s">
        <v>45</v>
      </c>
      <c r="M527" s="64" t="s">
        <v>1247</v>
      </c>
    </row>
    <row r="528" spans="1:13" s="25" customFormat="1" ht="36" x14ac:dyDescent="0.25">
      <c r="A528" s="26">
        <f t="shared" si="10"/>
        <v>527</v>
      </c>
      <c r="B528" s="3" t="s">
        <v>1018</v>
      </c>
      <c r="C528" s="11" t="s">
        <v>1248</v>
      </c>
      <c r="D528" s="3" t="s">
        <v>1076</v>
      </c>
      <c r="E528" s="56">
        <v>5191601672</v>
      </c>
      <c r="F528" s="11" t="s">
        <v>300</v>
      </c>
      <c r="G528" s="4">
        <v>1</v>
      </c>
      <c r="H528" s="7">
        <v>31760809.32</v>
      </c>
      <c r="I528" s="7" t="s">
        <v>45</v>
      </c>
      <c r="J528" s="3" t="s">
        <v>308</v>
      </c>
      <c r="K528" s="3" t="s">
        <v>309</v>
      </c>
      <c r="L528" s="7" t="s">
        <v>45</v>
      </c>
      <c r="M528" s="64" t="s">
        <v>1249</v>
      </c>
    </row>
    <row r="529" spans="1:13" s="25" customFormat="1" ht="36" x14ac:dyDescent="0.25">
      <c r="A529" s="26">
        <f t="shared" si="10"/>
        <v>528</v>
      </c>
      <c r="B529" s="3" t="s">
        <v>1018</v>
      </c>
      <c r="C529" s="11" t="s">
        <v>1250</v>
      </c>
      <c r="D529" s="3" t="s">
        <v>1076</v>
      </c>
      <c r="E529" s="56">
        <v>5191601680</v>
      </c>
      <c r="F529" s="11" t="s">
        <v>300</v>
      </c>
      <c r="G529" s="4">
        <v>1</v>
      </c>
      <c r="H529" s="7">
        <v>86472002.379999995</v>
      </c>
      <c r="I529" s="7">
        <v>171313637.44</v>
      </c>
      <c r="J529" s="3" t="s">
        <v>308</v>
      </c>
      <c r="K529" s="3" t="s">
        <v>309</v>
      </c>
      <c r="L529" s="7">
        <v>11525790.710000001</v>
      </c>
      <c r="M529" s="64" t="s">
        <v>1251</v>
      </c>
    </row>
    <row r="530" spans="1:13" s="25" customFormat="1" ht="36" x14ac:dyDescent="0.25">
      <c r="A530" s="26">
        <f t="shared" si="10"/>
        <v>529</v>
      </c>
      <c r="B530" s="3" t="s">
        <v>1018</v>
      </c>
      <c r="C530" s="11" t="s">
        <v>1252</v>
      </c>
      <c r="D530" s="3" t="s">
        <v>1076</v>
      </c>
      <c r="E530" s="56">
        <v>5190132146</v>
      </c>
      <c r="F530" s="11" t="s">
        <v>300</v>
      </c>
      <c r="G530" s="4">
        <v>1</v>
      </c>
      <c r="H530" s="7">
        <v>72444228.760000005</v>
      </c>
      <c r="I530" s="7" t="s">
        <v>45</v>
      </c>
      <c r="J530" s="3" t="s">
        <v>308</v>
      </c>
      <c r="K530" s="3" t="s">
        <v>309</v>
      </c>
      <c r="L530" s="7" t="s">
        <v>45</v>
      </c>
      <c r="M530" s="64" t="s">
        <v>1253</v>
      </c>
    </row>
    <row r="531" spans="1:13" s="25" customFormat="1" ht="36" x14ac:dyDescent="0.25">
      <c r="A531" s="26">
        <f t="shared" si="10"/>
        <v>530</v>
      </c>
      <c r="B531" s="3" t="s">
        <v>1018</v>
      </c>
      <c r="C531" s="11" t="s">
        <v>1254</v>
      </c>
      <c r="D531" s="3" t="s">
        <v>1076</v>
      </c>
      <c r="E531" s="56">
        <v>5190173495</v>
      </c>
      <c r="F531" s="11" t="s">
        <v>368</v>
      </c>
      <c r="G531" s="4">
        <v>1</v>
      </c>
      <c r="H531" s="7">
        <v>35352554.600000001</v>
      </c>
      <c r="I531" s="7" t="s">
        <v>45</v>
      </c>
      <c r="J531" s="3" t="s">
        <v>308</v>
      </c>
      <c r="K531" s="3" t="s">
        <v>309</v>
      </c>
      <c r="L531" s="7" t="s">
        <v>45</v>
      </c>
      <c r="M531" s="64" t="s">
        <v>1255</v>
      </c>
    </row>
    <row r="532" spans="1:13" s="25" customFormat="1" ht="36" x14ac:dyDescent="0.25">
      <c r="A532" s="26">
        <f t="shared" si="10"/>
        <v>531</v>
      </c>
      <c r="B532" s="3" t="s">
        <v>1018</v>
      </c>
      <c r="C532" s="11" t="s">
        <v>1256</v>
      </c>
      <c r="D532" s="3" t="s">
        <v>1076</v>
      </c>
      <c r="E532" s="56">
        <v>5190198838</v>
      </c>
      <c r="F532" s="11" t="s">
        <v>368</v>
      </c>
      <c r="G532" s="4">
        <v>1</v>
      </c>
      <c r="H532" s="7">
        <v>51814533.890000001</v>
      </c>
      <c r="I532" s="7" t="s">
        <v>45</v>
      </c>
      <c r="J532" s="3" t="s">
        <v>308</v>
      </c>
      <c r="K532" s="3" t="s">
        <v>309</v>
      </c>
      <c r="L532" s="7" t="s">
        <v>45</v>
      </c>
      <c r="M532" s="64" t="s">
        <v>1257</v>
      </c>
    </row>
    <row r="533" spans="1:13" s="25" customFormat="1" ht="36" x14ac:dyDescent="0.25">
      <c r="A533" s="26">
        <f t="shared" si="10"/>
        <v>532</v>
      </c>
      <c r="B533" s="3" t="s">
        <v>1018</v>
      </c>
      <c r="C533" s="11" t="s">
        <v>1258</v>
      </c>
      <c r="D533" s="3" t="s">
        <v>1076</v>
      </c>
      <c r="E533" s="56">
        <v>5190308801</v>
      </c>
      <c r="F533" s="11" t="s">
        <v>368</v>
      </c>
      <c r="G533" s="4">
        <v>1</v>
      </c>
      <c r="H533" s="7">
        <v>61850293.009999998</v>
      </c>
      <c r="I533" s="7">
        <v>104325080.01000001</v>
      </c>
      <c r="J533" s="3" t="s">
        <v>308</v>
      </c>
      <c r="K533" s="3" t="s">
        <v>309</v>
      </c>
      <c r="L533" s="7">
        <v>9072168.8800000008</v>
      </c>
      <c r="M533" s="64" t="s">
        <v>1259</v>
      </c>
    </row>
    <row r="534" spans="1:13" s="25" customFormat="1" ht="36" x14ac:dyDescent="0.25">
      <c r="A534" s="26">
        <f t="shared" si="10"/>
        <v>533</v>
      </c>
      <c r="B534" s="3" t="s">
        <v>1018</v>
      </c>
      <c r="C534" s="11" t="s">
        <v>1260</v>
      </c>
      <c r="D534" s="3" t="s">
        <v>1076</v>
      </c>
      <c r="E534" s="56">
        <v>5190309435</v>
      </c>
      <c r="F534" s="11" t="s">
        <v>368</v>
      </c>
      <c r="G534" s="4">
        <v>1</v>
      </c>
      <c r="H534" s="7">
        <v>74928172.790000007</v>
      </c>
      <c r="I534" s="7">
        <v>173938723.08000001</v>
      </c>
      <c r="J534" s="3" t="s">
        <v>308</v>
      </c>
      <c r="K534" s="3" t="s">
        <v>309</v>
      </c>
      <c r="L534" s="7">
        <v>12807796.82</v>
      </c>
      <c r="M534" s="64" t="s">
        <v>1261</v>
      </c>
    </row>
    <row r="535" spans="1:13" s="25" customFormat="1" ht="36" x14ac:dyDescent="0.25">
      <c r="A535" s="26">
        <f t="shared" si="10"/>
        <v>534</v>
      </c>
      <c r="B535" s="3" t="s">
        <v>1018</v>
      </c>
      <c r="C535" s="11" t="s">
        <v>1262</v>
      </c>
      <c r="D535" s="3" t="s">
        <v>1076</v>
      </c>
      <c r="E535" s="56">
        <v>5190309467</v>
      </c>
      <c r="F535" s="11" t="s">
        <v>300</v>
      </c>
      <c r="G535" s="4">
        <v>1</v>
      </c>
      <c r="H535" s="7">
        <v>59545350.829999998</v>
      </c>
      <c r="I535" s="7" t="s">
        <v>45</v>
      </c>
      <c r="J535" s="3" t="s">
        <v>308</v>
      </c>
      <c r="K535" s="3" t="s">
        <v>309</v>
      </c>
      <c r="L535" s="7" t="s">
        <v>45</v>
      </c>
      <c r="M535" s="64" t="s">
        <v>1263</v>
      </c>
    </row>
    <row r="536" spans="1:13" s="25" customFormat="1" ht="36" x14ac:dyDescent="0.25">
      <c r="A536" s="26">
        <f t="shared" si="10"/>
        <v>535</v>
      </c>
      <c r="B536" s="3" t="s">
        <v>1018</v>
      </c>
      <c r="C536" s="11" t="s">
        <v>1264</v>
      </c>
      <c r="D536" s="3" t="s">
        <v>1076</v>
      </c>
      <c r="E536" s="56">
        <v>5190309474</v>
      </c>
      <c r="F536" s="11" t="s">
        <v>300</v>
      </c>
      <c r="G536" s="4">
        <v>1</v>
      </c>
      <c r="H536" s="7">
        <v>103272233.16</v>
      </c>
      <c r="I536" s="7" t="s">
        <v>45</v>
      </c>
      <c r="J536" s="3" t="s">
        <v>308</v>
      </c>
      <c r="K536" s="3" t="s">
        <v>309</v>
      </c>
      <c r="L536" s="7" t="s">
        <v>45</v>
      </c>
      <c r="M536" s="64" t="s">
        <v>1265</v>
      </c>
    </row>
    <row r="537" spans="1:13" s="25" customFormat="1" ht="36" x14ac:dyDescent="0.25">
      <c r="A537" s="26">
        <f t="shared" si="10"/>
        <v>536</v>
      </c>
      <c r="B537" s="3" t="s">
        <v>1018</v>
      </c>
      <c r="C537" s="11" t="s">
        <v>1266</v>
      </c>
      <c r="D537" s="3" t="s">
        <v>1076</v>
      </c>
      <c r="E537" s="56">
        <v>5190309756</v>
      </c>
      <c r="F537" s="11" t="s">
        <v>300</v>
      </c>
      <c r="G537" s="4">
        <v>1</v>
      </c>
      <c r="H537" s="7">
        <v>65880521.009999998</v>
      </c>
      <c r="I537" s="7">
        <v>139459105.30000001</v>
      </c>
      <c r="J537" s="3" t="s">
        <v>308</v>
      </c>
      <c r="K537" s="3" t="s">
        <v>309</v>
      </c>
      <c r="L537" s="7">
        <v>9136222.8300000001</v>
      </c>
      <c r="M537" s="64" t="s">
        <v>1267</v>
      </c>
    </row>
    <row r="538" spans="1:13" s="25" customFormat="1" ht="36" x14ac:dyDescent="0.25">
      <c r="A538" s="26">
        <f t="shared" si="10"/>
        <v>537</v>
      </c>
      <c r="B538" s="3" t="s">
        <v>1018</v>
      </c>
      <c r="C538" s="11" t="s">
        <v>1268</v>
      </c>
      <c r="D538" s="3" t="s">
        <v>1076</v>
      </c>
      <c r="E538" s="56">
        <v>5190309763</v>
      </c>
      <c r="F538" s="11" t="s">
        <v>300</v>
      </c>
      <c r="G538" s="4">
        <v>1</v>
      </c>
      <c r="H538" s="7">
        <v>60829855.43</v>
      </c>
      <c r="I538" s="7">
        <v>176541604.84999999</v>
      </c>
      <c r="J538" s="3" t="s">
        <v>308</v>
      </c>
      <c r="K538" s="3" t="s">
        <v>309</v>
      </c>
      <c r="L538" s="7">
        <v>9779980.7300000004</v>
      </c>
      <c r="M538" s="64" t="s">
        <v>1269</v>
      </c>
    </row>
    <row r="539" spans="1:13" s="25" customFormat="1" ht="36" x14ac:dyDescent="0.25">
      <c r="A539" s="26">
        <f t="shared" si="10"/>
        <v>538</v>
      </c>
      <c r="B539" s="3" t="s">
        <v>1018</v>
      </c>
      <c r="C539" s="11" t="s">
        <v>1270</v>
      </c>
      <c r="D539" s="3" t="s">
        <v>1076</v>
      </c>
      <c r="E539" s="56">
        <v>5190309770</v>
      </c>
      <c r="F539" s="11" t="s">
        <v>300</v>
      </c>
      <c r="G539" s="4">
        <v>1</v>
      </c>
      <c r="H539" s="7">
        <v>62024074.289999999</v>
      </c>
      <c r="I539" s="7">
        <v>183686412.75999999</v>
      </c>
      <c r="J539" s="3" t="s">
        <v>308</v>
      </c>
      <c r="K539" s="3" t="s">
        <v>309</v>
      </c>
      <c r="L539" s="7">
        <v>7976694.75</v>
      </c>
      <c r="M539" s="64" t="s">
        <v>1271</v>
      </c>
    </row>
    <row r="540" spans="1:13" s="25" customFormat="1" ht="36" x14ac:dyDescent="0.25">
      <c r="A540" s="26">
        <f t="shared" si="10"/>
        <v>539</v>
      </c>
      <c r="B540" s="3" t="s">
        <v>1018</v>
      </c>
      <c r="C540" s="11" t="s">
        <v>1272</v>
      </c>
      <c r="D540" s="3" t="s">
        <v>1076</v>
      </c>
      <c r="E540" s="56">
        <v>5190309837</v>
      </c>
      <c r="F540" s="11" t="s">
        <v>300</v>
      </c>
      <c r="G540" s="4">
        <v>1</v>
      </c>
      <c r="H540" s="7">
        <v>34877878.43</v>
      </c>
      <c r="I540" s="7" t="s">
        <v>45</v>
      </c>
      <c r="J540" s="3" t="s">
        <v>308</v>
      </c>
      <c r="K540" s="3" t="s">
        <v>309</v>
      </c>
      <c r="L540" s="7" t="s">
        <v>45</v>
      </c>
      <c r="M540" s="64" t="s">
        <v>1273</v>
      </c>
    </row>
    <row r="541" spans="1:13" s="25" customFormat="1" ht="36" x14ac:dyDescent="0.25">
      <c r="A541" s="26">
        <f t="shared" si="10"/>
        <v>540</v>
      </c>
      <c r="B541" s="3" t="s">
        <v>1018</v>
      </c>
      <c r="C541" s="11" t="s">
        <v>1274</v>
      </c>
      <c r="D541" s="3" t="s">
        <v>1076</v>
      </c>
      <c r="E541" s="56">
        <v>5190309844</v>
      </c>
      <c r="F541" s="11" t="s">
        <v>300</v>
      </c>
      <c r="G541" s="4">
        <v>1</v>
      </c>
      <c r="H541" s="7">
        <v>121955817.29000001</v>
      </c>
      <c r="I541" s="7" t="s">
        <v>45</v>
      </c>
      <c r="J541" s="3" t="s">
        <v>308</v>
      </c>
      <c r="K541" s="3" t="s">
        <v>309</v>
      </c>
      <c r="L541" s="7" t="s">
        <v>45</v>
      </c>
      <c r="M541" s="64" t="s">
        <v>1275</v>
      </c>
    </row>
    <row r="542" spans="1:13" s="25" customFormat="1" ht="36" x14ac:dyDescent="0.25">
      <c r="A542" s="26">
        <f t="shared" si="10"/>
        <v>541</v>
      </c>
      <c r="B542" s="3" t="s">
        <v>1018</v>
      </c>
      <c r="C542" s="11" t="s">
        <v>1276</v>
      </c>
      <c r="D542" s="3" t="s">
        <v>1076</v>
      </c>
      <c r="E542" s="56">
        <v>5190309851</v>
      </c>
      <c r="F542" s="11" t="s">
        <v>300</v>
      </c>
      <c r="G542" s="4">
        <v>1</v>
      </c>
      <c r="H542" s="7">
        <v>69097588.930000007</v>
      </c>
      <c r="I542" s="7" t="s">
        <v>45</v>
      </c>
      <c r="J542" s="3" t="s">
        <v>308</v>
      </c>
      <c r="K542" s="3" t="s">
        <v>309</v>
      </c>
      <c r="L542" s="7" t="s">
        <v>45</v>
      </c>
      <c r="M542" s="64" t="s">
        <v>1277</v>
      </c>
    </row>
    <row r="543" spans="1:13" s="25" customFormat="1" ht="36" x14ac:dyDescent="0.25">
      <c r="A543" s="26">
        <f t="shared" si="10"/>
        <v>542</v>
      </c>
      <c r="B543" s="3" t="s">
        <v>1018</v>
      </c>
      <c r="C543" s="11" t="s">
        <v>1278</v>
      </c>
      <c r="D543" s="3" t="s">
        <v>1076</v>
      </c>
      <c r="E543" s="56">
        <v>5190309869</v>
      </c>
      <c r="F543" s="11" t="s">
        <v>368</v>
      </c>
      <c r="G543" s="4">
        <v>1</v>
      </c>
      <c r="H543" s="7">
        <v>72589418.019999996</v>
      </c>
      <c r="I543" s="7" t="s">
        <v>45</v>
      </c>
      <c r="J543" s="3" t="s">
        <v>308</v>
      </c>
      <c r="K543" s="3" t="s">
        <v>309</v>
      </c>
      <c r="L543" s="7" t="s">
        <v>45</v>
      </c>
      <c r="M543" s="64" t="s">
        <v>1279</v>
      </c>
    </row>
    <row r="544" spans="1:13" s="25" customFormat="1" ht="36" x14ac:dyDescent="0.25">
      <c r="A544" s="26">
        <f t="shared" si="10"/>
        <v>543</v>
      </c>
      <c r="B544" s="3" t="s">
        <v>1018</v>
      </c>
      <c r="C544" s="11" t="s">
        <v>1280</v>
      </c>
      <c r="D544" s="3" t="s">
        <v>1076</v>
      </c>
      <c r="E544" s="56">
        <v>5190309876</v>
      </c>
      <c r="F544" s="11" t="s">
        <v>300</v>
      </c>
      <c r="G544" s="4">
        <v>1</v>
      </c>
      <c r="H544" s="7">
        <v>58476514.75</v>
      </c>
      <c r="I544" s="7" t="s">
        <v>45</v>
      </c>
      <c r="J544" s="3" t="s">
        <v>308</v>
      </c>
      <c r="K544" s="3" t="s">
        <v>309</v>
      </c>
      <c r="L544" s="7" t="s">
        <v>45</v>
      </c>
      <c r="M544" s="64" t="s">
        <v>1281</v>
      </c>
    </row>
    <row r="545" spans="1:13" s="25" customFormat="1" ht="36" x14ac:dyDescent="0.25">
      <c r="A545" s="26">
        <f t="shared" si="10"/>
        <v>544</v>
      </c>
      <c r="B545" s="3" t="s">
        <v>1018</v>
      </c>
      <c r="C545" s="11" t="s">
        <v>1282</v>
      </c>
      <c r="D545" s="3" t="s">
        <v>1076</v>
      </c>
      <c r="E545" s="56">
        <v>5190309932</v>
      </c>
      <c r="F545" s="11" t="s">
        <v>300</v>
      </c>
      <c r="G545" s="4">
        <v>1</v>
      </c>
      <c r="H545" s="7">
        <v>68259268</v>
      </c>
      <c r="I545" s="7" t="s">
        <v>45</v>
      </c>
      <c r="J545" s="3" t="s">
        <v>308</v>
      </c>
      <c r="K545" s="3" t="s">
        <v>309</v>
      </c>
      <c r="L545" s="7" t="s">
        <v>45</v>
      </c>
      <c r="M545" s="64" t="s">
        <v>1283</v>
      </c>
    </row>
    <row r="546" spans="1:13" s="25" customFormat="1" ht="36" x14ac:dyDescent="0.25">
      <c r="A546" s="26">
        <f t="shared" si="10"/>
        <v>545</v>
      </c>
      <c r="B546" s="3" t="s">
        <v>1018</v>
      </c>
      <c r="C546" s="11" t="s">
        <v>1284</v>
      </c>
      <c r="D546" s="3" t="s">
        <v>1076</v>
      </c>
      <c r="E546" s="56">
        <v>5190312251</v>
      </c>
      <c r="F546" s="11" t="s">
        <v>300</v>
      </c>
      <c r="G546" s="4">
        <v>1</v>
      </c>
      <c r="H546" s="7">
        <v>73207985.290000007</v>
      </c>
      <c r="I546" s="7">
        <v>140332738.86000001</v>
      </c>
      <c r="J546" s="3" t="s">
        <v>308</v>
      </c>
      <c r="K546" s="3" t="s">
        <v>309</v>
      </c>
      <c r="L546" s="7">
        <v>11010689.859999999</v>
      </c>
      <c r="M546" s="64" t="s">
        <v>1285</v>
      </c>
    </row>
    <row r="547" spans="1:13" s="25" customFormat="1" ht="36" x14ac:dyDescent="0.25">
      <c r="A547" s="26">
        <f t="shared" si="10"/>
        <v>546</v>
      </c>
      <c r="B547" s="3" t="s">
        <v>1018</v>
      </c>
      <c r="C547" s="11" t="s">
        <v>1286</v>
      </c>
      <c r="D547" s="3" t="s">
        <v>1076</v>
      </c>
      <c r="E547" s="56">
        <v>5190312406</v>
      </c>
      <c r="F547" s="11" t="s">
        <v>300</v>
      </c>
      <c r="G547" s="4">
        <v>1</v>
      </c>
      <c r="H547" s="7">
        <v>41794088.840000004</v>
      </c>
      <c r="I547" s="7" t="s">
        <v>45</v>
      </c>
      <c r="J547" s="3" t="s">
        <v>308</v>
      </c>
      <c r="K547" s="3" t="s">
        <v>309</v>
      </c>
      <c r="L547" s="7" t="s">
        <v>45</v>
      </c>
      <c r="M547" s="64" t="s">
        <v>1287</v>
      </c>
    </row>
    <row r="548" spans="1:13" s="25" customFormat="1" ht="36" x14ac:dyDescent="0.25">
      <c r="A548" s="26">
        <f t="shared" si="10"/>
        <v>547</v>
      </c>
      <c r="B548" s="3" t="s">
        <v>1018</v>
      </c>
      <c r="C548" s="11" t="s">
        <v>1288</v>
      </c>
      <c r="D548" s="3" t="s">
        <v>1076</v>
      </c>
      <c r="E548" s="56">
        <v>5190312420</v>
      </c>
      <c r="F548" s="11" t="s">
        <v>300</v>
      </c>
      <c r="G548" s="4">
        <v>1</v>
      </c>
      <c r="H548" s="7">
        <v>88602545.370000005</v>
      </c>
      <c r="I548" s="7" t="s">
        <v>45</v>
      </c>
      <c r="J548" s="3" t="s">
        <v>308</v>
      </c>
      <c r="K548" s="3" t="s">
        <v>309</v>
      </c>
      <c r="L548" s="7" t="s">
        <v>45</v>
      </c>
      <c r="M548" s="64" t="s">
        <v>1289</v>
      </c>
    </row>
    <row r="549" spans="1:13" s="25" customFormat="1" ht="36" x14ac:dyDescent="0.25">
      <c r="A549" s="26">
        <f t="shared" si="10"/>
        <v>548</v>
      </c>
      <c r="B549" s="3" t="s">
        <v>1018</v>
      </c>
      <c r="C549" s="11" t="s">
        <v>1290</v>
      </c>
      <c r="D549" s="3" t="s">
        <v>1076</v>
      </c>
      <c r="E549" s="56">
        <v>5190312438</v>
      </c>
      <c r="F549" s="11" t="s">
        <v>300</v>
      </c>
      <c r="G549" s="4">
        <v>1</v>
      </c>
      <c r="H549" s="7">
        <v>79492140.430000007</v>
      </c>
      <c r="I549" s="7" t="s">
        <v>45</v>
      </c>
      <c r="J549" s="3" t="s">
        <v>308</v>
      </c>
      <c r="K549" s="3" t="s">
        <v>309</v>
      </c>
      <c r="L549" s="7" t="s">
        <v>45</v>
      </c>
      <c r="M549" s="64" t="s">
        <v>1291</v>
      </c>
    </row>
    <row r="550" spans="1:13" s="25" customFormat="1" ht="36" x14ac:dyDescent="0.25">
      <c r="A550" s="26">
        <f t="shared" si="10"/>
        <v>549</v>
      </c>
      <c r="B550" s="3" t="s">
        <v>1018</v>
      </c>
      <c r="C550" s="11" t="s">
        <v>1292</v>
      </c>
      <c r="D550" s="3" t="s">
        <v>1076</v>
      </c>
      <c r="E550" s="56">
        <v>5190407866</v>
      </c>
      <c r="F550" s="11" t="s">
        <v>300</v>
      </c>
      <c r="G550" s="4">
        <v>1</v>
      </c>
      <c r="H550" s="7">
        <v>70631996.019999996</v>
      </c>
      <c r="I550" s="7" t="s">
        <v>45</v>
      </c>
      <c r="J550" s="3" t="s">
        <v>308</v>
      </c>
      <c r="K550" s="3" t="s">
        <v>309</v>
      </c>
      <c r="L550" s="7" t="s">
        <v>45</v>
      </c>
      <c r="M550" s="64" t="s">
        <v>1293</v>
      </c>
    </row>
    <row r="551" spans="1:13" s="25" customFormat="1" ht="36" x14ac:dyDescent="0.25">
      <c r="A551" s="26">
        <f t="shared" si="10"/>
        <v>550</v>
      </c>
      <c r="B551" s="3" t="s">
        <v>1018</v>
      </c>
      <c r="C551" s="11" t="s">
        <v>1294</v>
      </c>
      <c r="D551" s="3" t="s">
        <v>1076</v>
      </c>
      <c r="E551" s="56">
        <v>5190407915</v>
      </c>
      <c r="F551" s="11" t="s">
        <v>300</v>
      </c>
      <c r="G551" s="4">
        <v>1</v>
      </c>
      <c r="H551" s="7">
        <v>34164321.130000003</v>
      </c>
      <c r="I551" s="7" t="s">
        <v>45</v>
      </c>
      <c r="J551" s="3" t="s">
        <v>308</v>
      </c>
      <c r="K551" s="3" t="s">
        <v>309</v>
      </c>
      <c r="L551" s="7" t="s">
        <v>45</v>
      </c>
      <c r="M551" s="64" t="s">
        <v>1295</v>
      </c>
    </row>
    <row r="552" spans="1:13" s="25" customFormat="1" ht="36" x14ac:dyDescent="0.25">
      <c r="A552" s="26">
        <f t="shared" si="10"/>
        <v>551</v>
      </c>
      <c r="B552" s="3" t="s">
        <v>1018</v>
      </c>
      <c r="C552" s="11" t="s">
        <v>1296</v>
      </c>
      <c r="D552" s="3" t="s">
        <v>1076</v>
      </c>
      <c r="E552" s="56">
        <v>5190407922</v>
      </c>
      <c r="F552" s="11" t="s">
        <v>300</v>
      </c>
      <c r="G552" s="4">
        <v>1</v>
      </c>
      <c r="H552" s="7">
        <v>46730922.079999998</v>
      </c>
      <c r="I552" s="7" t="s">
        <v>45</v>
      </c>
      <c r="J552" s="3" t="s">
        <v>308</v>
      </c>
      <c r="K552" s="3" t="s">
        <v>309</v>
      </c>
      <c r="L552" s="7" t="s">
        <v>45</v>
      </c>
      <c r="M552" s="64" t="s">
        <v>1297</v>
      </c>
    </row>
    <row r="553" spans="1:13" s="25" customFormat="1" ht="36" x14ac:dyDescent="0.25">
      <c r="A553" s="26">
        <f t="shared" si="10"/>
        <v>552</v>
      </c>
      <c r="B553" s="3" t="s">
        <v>1018</v>
      </c>
      <c r="C553" s="11" t="s">
        <v>1298</v>
      </c>
      <c r="D553" s="3" t="s">
        <v>1076</v>
      </c>
      <c r="E553" s="56">
        <v>5190407930</v>
      </c>
      <c r="F553" s="11" t="s">
        <v>300</v>
      </c>
      <c r="G553" s="4">
        <v>1</v>
      </c>
      <c r="H553" s="7">
        <v>36204373.469999999</v>
      </c>
      <c r="I553" s="7" t="s">
        <v>45</v>
      </c>
      <c r="J553" s="3" t="s">
        <v>308</v>
      </c>
      <c r="K553" s="3" t="s">
        <v>309</v>
      </c>
      <c r="L553" s="7" t="s">
        <v>45</v>
      </c>
      <c r="M553" s="64" t="s">
        <v>1299</v>
      </c>
    </row>
    <row r="554" spans="1:13" s="25" customFormat="1" ht="36" x14ac:dyDescent="0.25">
      <c r="A554" s="26">
        <f t="shared" si="10"/>
        <v>553</v>
      </c>
      <c r="B554" s="3" t="s">
        <v>1018</v>
      </c>
      <c r="C554" s="11" t="s">
        <v>1300</v>
      </c>
      <c r="D554" s="3" t="s">
        <v>1076</v>
      </c>
      <c r="E554" s="56">
        <v>5190407947</v>
      </c>
      <c r="F554" s="11" t="s">
        <v>300</v>
      </c>
      <c r="G554" s="4">
        <v>1</v>
      </c>
      <c r="H554" s="7">
        <v>119546826.2</v>
      </c>
      <c r="I554" s="7">
        <v>193887828.69999999</v>
      </c>
      <c r="J554" s="3" t="s">
        <v>308</v>
      </c>
      <c r="K554" s="3" t="s">
        <v>309</v>
      </c>
      <c r="L554" s="7">
        <v>12498956.32</v>
      </c>
      <c r="M554" s="64" t="s">
        <v>1301</v>
      </c>
    </row>
    <row r="555" spans="1:13" s="25" customFormat="1" ht="36" x14ac:dyDescent="0.25">
      <c r="A555" s="26">
        <f t="shared" si="10"/>
        <v>554</v>
      </c>
      <c r="B555" s="3" t="s">
        <v>1018</v>
      </c>
      <c r="C555" s="11" t="s">
        <v>1302</v>
      </c>
      <c r="D555" s="3" t="s">
        <v>1076</v>
      </c>
      <c r="E555" s="56">
        <v>5190408080</v>
      </c>
      <c r="F555" s="11" t="s">
        <v>368</v>
      </c>
      <c r="G555" s="4">
        <v>1</v>
      </c>
      <c r="H555" s="7">
        <v>84267008.189999998</v>
      </c>
      <c r="I555" s="7" t="s">
        <v>45</v>
      </c>
      <c r="J555" s="3" t="s">
        <v>308</v>
      </c>
      <c r="K555" s="3" t="s">
        <v>309</v>
      </c>
      <c r="L555" s="7" t="s">
        <v>45</v>
      </c>
      <c r="M555" s="64" t="s">
        <v>1303</v>
      </c>
    </row>
    <row r="556" spans="1:13" s="25" customFormat="1" ht="36" x14ac:dyDescent="0.25">
      <c r="A556" s="26">
        <f t="shared" si="10"/>
        <v>555</v>
      </c>
      <c r="B556" s="3" t="s">
        <v>1018</v>
      </c>
      <c r="C556" s="11" t="s">
        <v>1304</v>
      </c>
      <c r="D556" s="3" t="s">
        <v>1076</v>
      </c>
      <c r="E556" s="56">
        <v>5190408098</v>
      </c>
      <c r="F556" s="11" t="s">
        <v>300</v>
      </c>
      <c r="G556" s="4">
        <v>1</v>
      </c>
      <c r="H556" s="7">
        <v>56872924.68</v>
      </c>
      <c r="I556" s="7" t="s">
        <v>45</v>
      </c>
      <c r="J556" s="3" t="s">
        <v>308</v>
      </c>
      <c r="K556" s="3" t="s">
        <v>309</v>
      </c>
      <c r="L556" s="7" t="s">
        <v>45</v>
      </c>
      <c r="M556" s="64" t="s">
        <v>1305</v>
      </c>
    </row>
    <row r="557" spans="1:13" s="25" customFormat="1" ht="36" x14ac:dyDescent="0.25">
      <c r="A557" s="26">
        <f t="shared" si="10"/>
        <v>556</v>
      </c>
      <c r="B557" s="3" t="s">
        <v>1018</v>
      </c>
      <c r="C557" s="11" t="s">
        <v>1306</v>
      </c>
      <c r="D557" s="3" t="s">
        <v>1076</v>
      </c>
      <c r="E557" s="56">
        <v>5190408108</v>
      </c>
      <c r="F557" s="11" t="s">
        <v>300</v>
      </c>
      <c r="G557" s="4">
        <v>1</v>
      </c>
      <c r="H557" s="7">
        <v>60136978.310000002</v>
      </c>
      <c r="I557" s="7" t="s">
        <v>45</v>
      </c>
      <c r="J557" s="3" t="s">
        <v>308</v>
      </c>
      <c r="K557" s="3" t="s">
        <v>309</v>
      </c>
      <c r="L557" s="7" t="s">
        <v>45</v>
      </c>
      <c r="M557" s="64" t="s">
        <v>1307</v>
      </c>
    </row>
    <row r="558" spans="1:13" s="25" customFormat="1" ht="36" x14ac:dyDescent="0.25">
      <c r="A558" s="26">
        <f t="shared" si="10"/>
        <v>557</v>
      </c>
      <c r="B558" s="3" t="s">
        <v>1018</v>
      </c>
      <c r="C558" s="11" t="s">
        <v>1308</v>
      </c>
      <c r="D558" s="3" t="s">
        <v>1076</v>
      </c>
      <c r="E558" s="56">
        <v>5190408115</v>
      </c>
      <c r="F558" s="11" t="s">
        <v>368</v>
      </c>
      <c r="G558" s="4">
        <v>1</v>
      </c>
      <c r="H558" s="7">
        <v>62822877.969999999</v>
      </c>
      <c r="I558" s="7" t="s">
        <v>45</v>
      </c>
      <c r="J558" s="3" t="s">
        <v>308</v>
      </c>
      <c r="K558" s="3" t="s">
        <v>309</v>
      </c>
      <c r="L558" s="7" t="s">
        <v>45</v>
      </c>
      <c r="M558" s="64" t="s">
        <v>1309</v>
      </c>
    </row>
    <row r="559" spans="1:13" s="25" customFormat="1" ht="36" x14ac:dyDescent="0.25">
      <c r="A559" s="26">
        <f t="shared" si="10"/>
        <v>558</v>
      </c>
      <c r="B559" s="3" t="s">
        <v>1018</v>
      </c>
      <c r="C559" s="11" t="s">
        <v>1310</v>
      </c>
      <c r="D559" s="3" t="s">
        <v>1076</v>
      </c>
      <c r="E559" s="56">
        <v>5190408122</v>
      </c>
      <c r="F559" s="11" t="s">
        <v>300</v>
      </c>
      <c r="G559" s="4">
        <v>1</v>
      </c>
      <c r="H559" s="7">
        <v>101114245.65000001</v>
      </c>
      <c r="I559" s="7">
        <v>192168319.34999999</v>
      </c>
      <c r="J559" s="3" t="s">
        <v>308</v>
      </c>
      <c r="K559" s="3" t="s">
        <v>309</v>
      </c>
      <c r="L559" s="7">
        <v>13824067.050000001</v>
      </c>
      <c r="M559" s="64" t="s">
        <v>1311</v>
      </c>
    </row>
    <row r="560" spans="1:13" s="25" customFormat="1" ht="36" x14ac:dyDescent="0.25">
      <c r="A560" s="26">
        <f t="shared" si="10"/>
        <v>559</v>
      </c>
      <c r="B560" s="3" t="s">
        <v>1018</v>
      </c>
      <c r="C560" s="11" t="s">
        <v>1312</v>
      </c>
      <c r="D560" s="3" t="s">
        <v>1076</v>
      </c>
      <c r="E560" s="56">
        <v>5190408130</v>
      </c>
      <c r="F560" s="11" t="s">
        <v>300</v>
      </c>
      <c r="G560" s="4">
        <v>1</v>
      </c>
      <c r="H560" s="7">
        <v>79318856.510000005</v>
      </c>
      <c r="I560" s="7" t="s">
        <v>45</v>
      </c>
      <c r="J560" s="3" t="s">
        <v>308</v>
      </c>
      <c r="K560" s="3" t="s">
        <v>309</v>
      </c>
      <c r="L560" s="7" t="s">
        <v>45</v>
      </c>
      <c r="M560" s="64" t="s">
        <v>1313</v>
      </c>
    </row>
    <row r="561" spans="1:13" s="25" customFormat="1" ht="36" x14ac:dyDescent="0.25">
      <c r="A561" s="26">
        <f t="shared" si="10"/>
        <v>560</v>
      </c>
      <c r="B561" s="3" t="s">
        <v>1018</v>
      </c>
      <c r="C561" s="11" t="s">
        <v>1314</v>
      </c>
      <c r="D561" s="3" t="s">
        <v>1076</v>
      </c>
      <c r="E561" s="56">
        <v>5190408161</v>
      </c>
      <c r="F561" s="11" t="s">
        <v>300</v>
      </c>
      <c r="G561" s="4">
        <v>1</v>
      </c>
      <c r="H561" s="7">
        <v>101548323.87</v>
      </c>
      <c r="I561" s="7">
        <v>174519038.16999999</v>
      </c>
      <c r="J561" s="3" t="s">
        <v>308</v>
      </c>
      <c r="K561" s="3" t="s">
        <v>309</v>
      </c>
      <c r="L561" s="7">
        <v>12120875.93</v>
      </c>
      <c r="M561" s="64" t="s">
        <v>1315</v>
      </c>
    </row>
    <row r="562" spans="1:13" s="25" customFormat="1" ht="36" x14ac:dyDescent="0.25">
      <c r="A562" s="26">
        <f t="shared" si="10"/>
        <v>561</v>
      </c>
      <c r="B562" s="3" t="s">
        <v>1018</v>
      </c>
      <c r="C562" s="11" t="s">
        <v>1316</v>
      </c>
      <c r="D562" s="3" t="s">
        <v>1076</v>
      </c>
      <c r="E562" s="56">
        <v>5190408179</v>
      </c>
      <c r="F562" s="11" t="s">
        <v>368</v>
      </c>
      <c r="G562" s="4">
        <v>1</v>
      </c>
      <c r="H562" s="7">
        <v>51860659.740000002</v>
      </c>
      <c r="I562" s="7" t="s">
        <v>45</v>
      </c>
      <c r="J562" s="3" t="s">
        <v>308</v>
      </c>
      <c r="K562" s="3" t="s">
        <v>309</v>
      </c>
      <c r="L562" s="7" t="s">
        <v>45</v>
      </c>
      <c r="M562" s="64" t="s">
        <v>1317</v>
      </c>
    </row>
    <row r="563" spans="1:13" s="25" customFormat="1" ht="36" x14ac:dyDescent="0.25">
      <c r="A563" s="26">
        <f t="shared" si="10"/>
        <v>562</v>
      </c>
      <c r="B563" s="3" t="s">
        <v>1018</v>
      </c>
      <c r="C563" s="11" t="s">
        <v>1318</v>
      </c>
      <c r="D563" s="3" t="s">
        <v>1076</v>
      </c>
      <c r="E563" s="56">
        <v>5190408210</v>
      </c>
      <c r="F563" s="11" t="s">
        <v>368</v>
      </c>
      <c r="G563" s="4">
        <v>1</v>
      </c>
      <c r="H563" s="7">
        <v>142396513.25</v>
      </c>
      <c r="I563" s="7">
        <v>197551398.52000001</v>
      </c>
      <c r="J563" s="3" t="s">
        <v>308</v>
      </c>
      <c r="K563" s="3" t="s">
        <v>309</v>
      </c>
      <c r="L563" s="7">
        <v>14125329.74</v>
      </c>
      <c r="M563" s="64" t="s">
        <v>1319</v>
      </c>
    </row>
    <row r="564" spans="1:13" s="25" customFormat="1" ht="36" x14ac:dyDescent="0.25">
      <c r="A564" s="26">
        <f t="shared" si="10"/>
        <v>563</v>
      </c>
      <c r="B564" s="3" t="s">
        <v>1018</v>
      </c>
      <c r="C564" s="11" t="s">
        <v>1320</v>
      </c>
      <c r="D564" s="3" t="s">
        <v>1076</v>
      </c>
      <c r="E564" s="56">
        <v>5190408482</v>
      </c>
      <c r="F564" s="11" t="s">
        <v>300</v>
      </c>
      <c r="G564" s="4">
        <v>1</v>
      </c>
      <c r="H564" s="7">
        <v>31732048.48</v>
      </c>
      <c r="I564" s="7" t="s">
        <v>45</v>
      </c>
      <c r="J564" s="3" t="s">
        <v>308</v>
      </c>
      <c r="K564" s="3" t="s">
        <v>309</v>
      </c>
      <c r="L564" s="7" t="s">
        <v>45</v>
      </c>
      <c r="M564" s="64" t="s">
        <v>1321</v>
      </c>
    </row>
    <row r="565" spans="1:13" s="25" customFormat="1" ht="36" x14ac:dyDescent="0.25">
      <c r="A565" s="26">
        <f t="shared" si="10"/>
        <v>564</v>
      </c>
      <c r="B565" s="3" t="s">
        <v>1018</v>
      </c>
      <c r="C565" s="11" t="s">
        <v>1322</v>
      </c>
      <c r="D565" s="3" t="s">
        <v>1076</v>
      </c>
      <c r="E565" s="56">
        <v>5190408570</v>
      </c>
      <c r="F565" s="11" t="s">
        <v>300</v>
      </c>
      <c r="G565" s="4">
        <v>1</v>
      </c>
      <c r="H565" s="7">
        <v>89717630.530000001</v>
      </c>
      <c r="I565" s="7" t="s">
        <v>45</v>
      </c>
      <c r="J565" s="3" t="s">
        <v>308</v>
      </c>
      <c r="K565" s="3" t="s">
        <v>309</v>
      </c>
      <c r="L565" s="7" t="s">
        <v>45</v>
      </c>
      <c r="M565" s="64" t="s">
        <v>1323</v>
      </c>
    </row>
    <row r="566" spans="1:13" s="25" customFormat="1" ht="36" x14ac:dyDescent="0.25">
      <c r="A566" s="26">
        <f t="shared" si="10"/>
        <v>565</v>
      </c>
      <c r="B566" s="3" t="s">
        <v>1018</v>
      </c>
      <c r="C566" s="11" t="s">
        <v>1324</v>
      </c>
      <c r="D566" s="3" t="s">
        <v>1076</v>
      </c>
      <c r="E566" s="56">
        <v>5190408588</v>
      </c>
      <c r="F566" s="11" t="s">
        <v>300</v>
      </c>
      <c r="G566" s="4">
        <v>1</v>
      </c>
      <c r="H566" s="7">
        <v>95829806.129999995</v>
      </c>
      <c r="I566" s="7">
        <v>214029188.78</v>
      </c>
      <c r="J566" s="3" t="s">
        <v>308</v>
      </c>
      <c r="K566" s="3" t="s">
        <v>309</v>
      </c>
      <c r="L566" s="7">
        <v>10885554.18</v>
      </c>
      <c r="M566" s="64" t="s">
        <v>1325</v>
      </c>
    </row>
    <row r="567" spans="1:13" s="25" customFormat="1" ht="36" x14ac:dyDescent="0.25">
      <c r="A567" s="26">
        <f t="shared" si="10"/>
        <v>566</v>
      </c>
      <c r="B567" s="3" t="s">
        <v>1018</v>
      </c>
      <c r="C567" s="11" t="s">
        <v>1326</v>
      </c>
      <c r="D567" s="3" t="s">
        <v>1076</v>
      </c>
      <c r="E567" s="56">
        <v>5190408637</v>
      </c>
      <c r="F567" s="11" t="s">
        <v>300</v>
      </c>
      <c r="G567" s="4">
        <v>1</v>
      </c>
      <c r="H567" s="7">
        <v>55782812.890000001</v>
      </c>
      <c r="I567" s="7" t="s">
        <v>45</v>
      </c>
      <c r="J567" s="3" t="s">
        <v>308</v>
      </c>
      <c r="K567" s="3" t="s">
        <v>309</v>
      </c>
      <c r="L567" s="7" t="s">
        <v>45</v>
      </c>
      <c r="M567" s="64" t="s">
        <v>1327</v>
      </c>
    </row>
    <row r="568" spans="1:13" s="25" customFormat="1" ht="36" x14ac:dyDescent="0.25">
      <c r="A568" s="26">
        <f t="shared" si="10"/>
        <v>567</v>
      </c>
      <c r="B568" s="3" t="s">
        <v>1018</v>
      </c>
      <c r="C568" s="11" t="s">
        <v>1328</v>
      </c>
      <c r="D568" s="3" t="s">
        <v>1076</v>
      </c>
      <c r="E568" s="56">
        <v>5190408757</v>
      </c>
      <c r="F568" s="11" t="s">
        <v>368</v>
      </c>
      <c r="G568" s="4">
        <v>1</v>
      </c>
      <c r="H568" s="7">
        <v>58792212.609999999</v>
      </c>
      <c r="I568" s="7" t="s">
        <v>45</v>
      </c>
      <c r="J568" s="3" t="s">
        <v>308</v>
      </c>
      <c r="K568" s="3" t="s">
        <v>309</v>
      </c>
      <c r="L568" s="7" t="s">
        <v>45</v>
      </c>
      <c r="M568" s="64" t="s">
        <v>1329</v>
      </c>
    </row>
    <row r="569" spans="1:13" s="25" customFormat="1" ht="36" x14ac:dyDescent="0.25">
      <c r="A569" s="26">
        <f t="shared" si="10"/>
        <v>568</v>
      </c>
      <c r="B569" s="3" t="s">
        <v>1018</v>
      </c>
      <c r="C569" s="11" t="s">
        <v>1330</v>
      </c>
      <c r="D569" s="3" t="s">
        <v>1076</v>
      </c>
      <c r="E569" s="56">
        <v>5190408820</v>
      </c>
      <c r="F569" s="11" t="s">
        <v>368</v>
      </c>
      <c r="G569" s="4">
        <v>1</v>
      </c>
      <c r="H569" s="7">
        <v>72877550.680000007</v>
      </c>
      <c r="I569" s="7" t="s">
        <v>45</v>
      </c>
      <c r="J569" s="3" t="s">
        <v>308</v>
      </c>
      <c r="K569" s="3" t="s">
        <v>309</v>
      </c>
      <c r="L569" s="7" t="s">
        <v>45</v>
      </c>
      <c r="M569" s="64" t="s">
        <v>1331</v>
      </c>
    </row>
    <row r="570" spans="1:13" s="25" customFormat="1" ht="36" x14ac:dyDescent="0.25">
      <c r="A570" s="26">
        <f t="shared" si="10"/>
        <v>569</v>
      </c>
      <c r="B570" s="3" t="s">
        <v>1018</v>
      </c>
      <c r="C570" s="11" t="s">
        <v>1332</v>
      </c>
      <c r="D570" s="3" t="s">
        <v>1076</v>
      </c>
      <c r="E570" s="56">
        <v>5190907202</v>
      </c>
      <c r="F570" s="11" t="s">
        <v>300</v>
      </c>
      <c r="G570" s="4">
        <v>1</v>
      </c>
      <c r="H570" s="7">
        <v>58753284.869999997</v>
      </c>
      <c r="I570" s="7" t="s">
        <v>45</v>
      </c>
      <c r="J570" s="3" t="s">
        <v>308</v>
      </c>
      <c r="K570" s="3" t="s">
        <v>309</v>
      </c>
      <c r="L570" s="7" t="s">
        <v>45</v>
      </c>
      <c r="M570" s="64" t="s">
        <v>1333</v>
      </c>
    </row>
    <row r="571" spans="1:13" s="25" customFormat="1" ht="36" x14ac:dyDescent="0.25">
      <c r="A571" s="26">
        <f t="shared" si="10"/>
        <v>570</v>
      </c>
      <c r="B571" s="3" t="s">
        <v>1018</v>
      </c>
      <c r="C571" s="11" t="s">
        <v>1334</v>
      </c>
      <c r="D571" s="3" t="s">
        <v>1076</v>
      </c>
      <c r="E571" s="56">
        <v>5190408891</v>
      </c>
      <c r="F571" s="11" t="s">
        <v>300</v>
      </c>
      <c r="G571" s="4">
        <v>1</v>
      </c>
      <c r="H571" s="7">
        <v>141977877.31999999</v>
      </c>
      <c r="I571" s="7">
        <v>254243543.66999999</v>
      </c>
      <c r="J571" s="3" t="s">
        <v>308</v>
      </c>
      <c r="K571" s="3" t="s">
        <v>309</v>
      </c>
      <c r="L571" s="7">
        <v>13010555.960000001</v>
      </c>
      <c r="M571" s="64" t="s">
        <v>1335</v>
      </c>
    </row>
    <row r="572" spans="1:13" s="25" customFormat="1" ht="36" x14ac:dyDescent="0.25">
      <c r="A572" s="26">
        <f t="shared" si="10"/>
        <v>571</v>
      </c>
      <c r="B572" s="3" t="s">
        <v>1018</v>
      </c>
      <c r="C572" s="11" t="s">
        <v>1336</v>
      </c>
      <c r="D572" s="3" t="s">
        <v>1076</v>
      </c>
      <c r="E572" s="56">
        <v>5190408919</v>
      </c>
      <c r="F572" s="11" t="s">
        <v>368</v>
      </c>
      <c r="G572" s="4">
        <v>1</v>
      </c>
      <c r="H572" s="7">
        <v>66650661.299999997</v>
      </c>
      <c r="I572" s="7" t="s">
        <v>45</v>
      </c>
      <c r="J572" s="3" t="s">
        <v>308</v>
      </c>
      <c r="K572" s="3" t="s">
        <v>309</v>
      </c>
      <c r="L572" s="7" t="s">
        <v>45</v>
      </c>
      <c r="M572" s="64" t="s">
        <v>1337</v>
      </c>
    </row>
    <row r="573" spans="1:13" s="25" customFormat="1" ht="36" x14ac:dyDescent="0.25">
      <c r="A573" s="26">
        <f t="shared" si="10"/>
        <v>572</v>
      </c>
      <c r="B573" s="3" t="s">
        <v>1018</v>
      </c>
      <c r="C573" s="11" t="s">
        <v>1338</v>
      </c>
      <c r="D573" s="3" t="s">
        <v>1076</v>
      </c>
      <c r="E573" s="56">
        <v>5190411622</v>
      </c>
      <c r="F573" s="11" t="s">
        <v>368</v>
      </c>
      <c r="G573" s="4">
        <v>1</v>
      </c>
      <c r="H573" s="7">
        <v>148880327.59</v>
      </c>
      <c r="I573" s="7">
        <v>178389642.75</v>
      </c>
      <c r="J573" s="3" t="s">
        <v>308</v>
      </c>
      <c r="K573" s="3" t="s">
        <v>309</v>
      </c>
      <c r="L573" s="7">
        <v>10448725.050000001</v>
      </c>
      <c r="M573" s="64" t="s">
        <v>1339</v>
      </c>
    </row>
    <row r="574" spans="1:13" s="25" customFormat="1" ht="36" x14ac:dyDescent="0.25">
      <c r="A574" s="26">
        <f t="shared" si="10"/>
        <v>573</v>
      </c>
      <c r="B574" s="3" t="s">
        <v>1018</v>
      </c>
      <c r="C574" s="11" t="s">
        <v>1340</v>
      </c>
      <c r="D574" s="3" t="s">
        <v>1076</v>
      </c>
      <c r="E574" s="56">
        <v>5190411630</v>
      </c>
      <c r="F574" s="11" t="s">
        <v>300</v>
      </c>
      <c r="G574" s="4">
        <v>1</v>
      </c>
      <c r="H574" s="7">
        <v>67300671.260000005</v>
      </c>
      <c r="I574" s="7" t="s">
        <v>45</v>
      </c>
      <c r="J574" s="3" t="s">
        <v>308</v>
      </c>
      <c r="K574" s="3" t="s">
        <v>309</v>
      </c>
      <c r="L574" s="7" t="s">
        <v>45</v>
      </c>
      <c r="M574" s="64" t="s">
        <v>1341</v>
      </c>
    </row>
    <row r="575" spans="1:13" s="25" customFormat="1" ht="36" x14ac:dyDescent="0.25">
      <c r="A575" s="26">
        <f t="shared" si="10"/>
        <v>574</v>
      </c>
      <c r="B575" s="3" t="s">
        <v>1018</v>
      </c>
      <c r="C575" s="11" t="s">
        <v>1342</v>
      </c>
      <c r="D575" s="3" t="s">
        <v>1076</v>
      </c>
      <c r="E575" s="56">
        <v>5110120571</v>
      </c>
      <c r="F575" s="11" t="s">
        <v>300</v>
      </c>
      <c r="G575" s="4">
        <v>1</v>
      </c>
      <c r="H575" s="7">
        <v>142779069.94999999</v>
      </c>
      <c r="I575" s="7">
        <v>110427277.09999999</v>
      </c>
      <c r="J575" s="3" t="s">
        <v>308</v>
      </c>
      <c r="K575" s="3" t="s">
        <v>309</v>
      </c>
      <c r="L575" s="7">
        <v>5327164.58</v>
      </c>
      <c r="M575" s="64" t="s">
        <v>1343</v>
      </c>
    </row>
    <row r="576" spans="1:13" s="25" customFormat="1" ht="36" x14ac:dyDescent="0.25">
      <c r="A576" s="26">
        <f t="shared" si="10"/>
        <v>575</v>
      </c>
      <c r="B576" s="3" t="s">
        <v>1018</v>
      </c>
      <c r="C576" s="11" t="s">
        <v>1344</v>
      </c>
      <c r="D576" s="3" t="s">
        <v>1076</v>
      </c>
      <c r="E576" s="56">
        <v>5190078900</v>
      </c>
      <c r="F576" s="11" t="s">
        <v>368</v>
      </c>
      <c r="G576" s="4">
        <v>1</v>
      </c>
      <c r="H576" s="7">
        <v>59258878.210000001</v>
      </c>
      <c r="I576" s="7">
        <v>117125105.69</v>
      </c>
      <c r="J576" s="3" t="s">
        <v>308</v>
      </c>
      <c r="K576" s="3" t="s">
        <v>309</v>
      </c>
      <c r="L576" s="7">
        <v>9241099.9900000002</v>
      </c>
      <c r="M576" s="64" t="s">
        <v>1345</v>
      </c>
    </row>
    <row r="577" spans="1:13" s="25" customFormat="1" ht="36" x14ac:dyDescent="0.25">
      <c r="A577" s="26">
        <f t="shared" si="10"/>
        <v>576</v>
      </c>
      <c r="B577" s="3" t="s">
        <v>1018</v>
      </c>
      <c r="C577" s="11" t="s">
        <v>1346</v>
      </c>
      <c r="D577" s="3" t="s">
        <v>1076</v>
      </c>
      <c r="E577" s="56">
        <v>5191601560</v>
      </c>
      <c r="F577" s="11" t="s">
        <v>368</v>
      </c>
      <c r="G577" s="4">
        <v>1</v>
      </c>
      <c r="H577" s="7">
        <v>140192682.78</v>
      </c>
      <c r="I577" s="7">
        <v>237537660.75999999</v>
      </c>
      <c r="J577" s="3" t="s">
        <v>308</v>
      </c>
      <c r="K577" s="3" t="s">
        <v>309</v>
      </c>
      <c r="L577" s="7">
        <v>12455844.09</v>
      </c>
      <c r="M577" s="64" t="s">
        <v>1347</v>
      </c>
    </row>
    <row r="578" spans="1:13" s="25" customFormat="1" ht="36" x14ac:dyDescent="0.25">
      <c r="A578" s="26">
        <f t="shared" si="10"/>
        <v>577</v>
      </c>
      <c r="B578" s="3" t="s">
        <v>1018</v>
      </c>
      <c r="C578" s="11" t="s">
        <v>1348</v>
      </c>
      <c r="D578" s="3" t="s">
        <v>1076</v>
      </c>
      <c r="E578" s="56">
        <v>5190309643</v>
      </c>
      <c r="F578" s="11" t="s">
        <v>300</v>
      </c>
      <c r="G578" s="4">
        <v>1</v>
      </c>
      <c r="H578" s="7">
        <v>103159151.72</v>
      </c>
      <c r="I578" s="7">
        <v>129492994.31</v>
      </c>
      <c r="J578" s="3" t="s">
        <v>308</v>
      </c>
      <c r="K578" s="3" t="s">
        <v>309</v>
      </c>
      <c r="L578" s="7">
        <v>6915713.29</v>
      </c>
      <c r="M578" s="64" t="s">
        <v>1349</v>
      </c>
    </row>
    <row r="579" spans="1:13" s="25" customFormat="1" ht="36" x14ac:dyDescent="0.25">
      <c r="A579" s="26">
        <f t="shared" ref="A579:A616" si="11">1+A578</f>
        <v>578</v>
      </c>
      <c r="B579" s="3" t="s">
        <v>1018</v>
      </c>
      <c r="C579" s="11" t="s">
        <v>1350</v>
      </c>
      <c r="D579" s="3" t="s">
        <v>1076</v>
      </c>
      <c r="E579" s="56">
        <v>5190312484</v>
      </c>
      <c r="F579" s="11" t="s">
        <v>300</v>
      </c>
      <c r="G579" s="4">
        <v>1</v>
      </c>
      <c r="H579" s="7">
        <v>31890016.039999999</v>
      </c>
      <c r="I579" s="7" t="s">
        <v>45</v>
      </c>
      <c r="J579" s="3" t="s">
        <v>308</v>
      </c>
      <c r="K579" s="3" t="s">
        <v>309</v>
      </c>
      <c r="L579" s="7" t="s">
        <v>45</v>
      </c>
      <c r="M579" s="64" t="s">
        <v>1351</v>
      </c>
    </row>
    <row r="580" spans="1:13" s="25" customFormat="1" ht="48" x14ac:dyDescent="0.25">
      <c r="A580" s="26">
        <f t="shared" si="11"/>
        <v>579</v>
      </c>
      <c r="B580" s="3" t="s">
        <v>1018</v>
      </c>
      <c r="C580" s="11" t="s">
        <v>1352</v>
      </c>
      <c r="D580" s="3" t="s">
        <v>1353</v>
      </c>
      <c r="E580" s="18">
        <v>5190312318</v>
      </c>
      <c r="F580" s="11" t="s">
        <v>300</v>
      </c>
      <c r="G580" s="4">
        <v>1</v>
      </c>
      <c r="H580" s="7">
        <v>71112212.540000007</v>
      </c>
      <c r="I580" s="7">
        <v>57648243.159999996</v>
      </c>
      <c r="J580" s="5" t="s">
        <v>305</v>
      </c>
      <c r="K580" s="3" t="s">
        <v>407</v>
      </c>
      <c r="L580" s="7">
        <v>874549.5</v>
      </c>
      <c r="M580" s="7">
        <v>0</v>
      </c>
    </row>
    <row r="581" spans="1:13" s="25" customFormat="1" ht="48" x14ac:dyDescent="0.25">
      <c r="A581" s="26">
        <f t="shared" si="11"/>
        <v>580</v>
      </c>
      <c r="B581" s="3" t="s">
        <v>1018</v>
      </c>
      <c r="C581" s="11" t="s">
        <v>1354</v>
      </c>
      <c r="D581" s="3" t="s">
        <v>1353</v>
      </c>
      <c r="E581" s="18">
        <v>5190312300</v>
      </c>
      <c r="F581" s="11" t="s">
        <v>300</v>
      </c>
      <c r="G581" s="4">
        <v>1</v>
      </c>
      <c r="H581" s="7">
        <v>32469308.23</v>
      </c>
      <c r="I581" s="7">
        <v>26827351.109999999</v>
      </c>
      <c r="J581" s="5" t="s">
        <v>305</v>
      </c>
      <c r="K581" s="3" t="s">
        <v>407</v>
      </c>
      <c r="L581" s="7">
        <v>93200</v>
      </c>
      <c r="M581" s="7">
        <v>0</v>
      </c>
    </row>
    <row r="582" spans="1:13" s="25" customFormat="1" ht="48" x14ac:dyDescent="0.25">
      <c r="A582" s="26">
        <f t="shared" si="11"/>
        <v>581</v>
      </c>
      <c r="B582" s="3" t="s">
        <v>1018</v>
      </c>
      <c r="C582" s="11" t="s">
        <v>1355</v>
      </c>
      <c r="D582" s="3" t="s">
        <v>1353</v>
      </c>
      <c r="E582" s="18">
        <v>5190312290</v>
      </c>
      <c r="F582" s="11" t="s">
        <v>300</v>
      </c>
      <c r="G582" s="4">
        <v>1</v>
      </c>
      <c r="H582" s="7">
        <v>34592982.170000002</v>
      </c>
      <c r="I582" s="7">
        <v>31158643.949999999</v>
      </c>
      <c r="J582" s="5" t="s">
        <v>305</v>
      </c>
      <c r="K582" s="3" t="s">
        <v>407</v>
      </c>
      <c r="L582" s="7">
        <v>1296599.69</v>
      </c>
      <c r="M582" s="7">
        <v>0</v>
      </c>
    </row>
    <row r="583" spans="1:13" s="25" customFormat="1" ht="48" x14ac:dyDescent="0.25">
      <c r="A583" s="26">
        <f t="shared" si="11"/>
        <v>582</v>
      </c>
      <c r="B583" s="3" t="s">
        <v>1018</v>
      </c>
      <c r="C583" s="11" t="s">
        <v>1356</v>
      </c>
      <c r="D583" s="3" t="s">
        <v>1353</v>
      </c>
      <c r="E583" s="18">
        <v>5190411527</v>
      </c>
      <c r="F583" s="11" t="s">
        <v>300</v>
      </c>
      <c r="G583" s="4">
        <v>1</v>
      </c>
      <c r="H583" s="7">
        <v>37315494.829999998</v>
      </c>
      <c r="I583" s="7">
        <v>28501333.140000001</v>
      </c>
      <c r="J583" s="5" t="s">
        <v>305</v>
      </c>
      <c r="K583" s="3" t="s">
        <v>407</v>
      </c>
      <c r="L583" s="7">
        <v>576322</v>
      </c>
      <c r="M583" s="7">
        <v>0</v>
      </c>
    </row>
    <row r="584" spans="1:13" s="25" customFormat="1" ht="48" x14ac:dyDescent="0.25">
      <c r="A584" s="26">
        <f t="shared" si="11"/>
        <v>583</v>
      </c>
      <c r="B584" s="3" t="s">
        <v>1018</v>
      </c>
      <c r="C584" s="11" t="s">
        <v>1357</v>
      </c>
      <c r="D584" s="3" t="s">
        <v>1353</v>
      </c>
      <c r="E584" s="18">
        <v>5190411541</v>
      </c>
      <c r="F584" s="11" t="s">
        <v>300</v>
      </c>
      <c r="G584" s="4">
        <v>1</v>
      </c>
      <c r="H584" s="7">
        <v>72517839.359999999</v>
      </c>
      <c r="I584" s="7">
        <v>58581013.299999997</v>
      </c>
      <c r="J584" s="5" t="s">
        <v>305</v>
      </c>
      <c r="K584" s="3" t="s">
        <v>407</v>
      </c>
      <c r="L584" s="7">
        <v>3873952.43</v>
      </c>
      <c r="M584" s="7">
        <v>0</v>
      </c>
    </row>
    <row r="585" spans="1:13" s="25" customFormat="1" ht="48" x14ac:dyDescent="0.25">
      <c r="A585" s="26">
        <f t="shared" si="11"/>
        <v>584</v>
      </c>
      <c r="B585" s="3" t="s">
        <v>1018</v>
      </c>
      <c r="C585" s="11" t="s">
        <v>1358</v>
      </c>
      <c r="D585" s="3" t="s">
        <v>1353</v>
      </c>
      <c r="E585" s="18">
        <v>5190312340</v>
      </c>
      <c r="F585" s="11" t="s">
        <v>300</v>
      </c>
      <c r="G585" s="4">
        <v>1</v>
      </c>
      <c r="H585" s="7">
        <v>27938426.969999999</v>
      </c>
      <c r="I585" s="7">
        <v>27005908.699999999</v>
      </c>
      <c r="J585" s="5" t="s">
        <v>305</v>
      </c>
      <c r="K585" s="3" t="s">
        <v>407</v>
      </c>
      <c r="L585" s="7">
        <v>653320</v>
      </c>
      <c r="M585" s="7">
        <v>0</v>
      </c>
    </row>
    <row r="586" spans="1:13" s="25" customFormat="1" ht="48" x14ac:dyDescent="0.25">
      <c r="A586" s="26">
        <f t="shared" si="11"/>
        <v>585</v>
      </c>
      <c r="B586" s="3" t="s">
        <v>1018</v>
      </c>
      <c r="C586" s="11" t="s">
        <v>1359</v>
      </c>
      <c r="D586" s="3" t="s">
        <v>1353</v>
      </c>
      <c r="E586" s="18">
        <v>5190312332</v>
      </c>
      <c r="F586" s="11" t="s">
        <v>300</v>
      </c>
      <c r="G586" s="4">
        <v>1</v>
      </c>
      <c r="H586" s="7">
        <v>42249776.359999999</v>
      </c>
      <c r="I586" s="7">
        <v>34225458.840000004</v>
      </c>
      <c r="J586" s="5" t="s">
        <v>305</v>
      </c>
      <c r="K586" s="3" t="s">
        <v>407</v>
      </c>
      <c r="L586" s="7">
        <v>1094507.8799999999</v>
      </c>
      <c r="M586" s="7">
        <v>0</v>
      </c>
    </row>
    <row r="587" spans="1:13" s="25" customFormat="1" ht="48" x14ac:dyDescent="0.25">
      <c r="A587" s="26">
        <f t="shared" si="11"/>
        <v>586</v>
      </c>
      <c r="B587" s="3" t="s">
        <v>1018</v>
      </c>
      <c r="C587" s="11" t="s">
        <v>1360</v>
      </c>
      <c r="D587" s="3" t="s">
        <v>1353</v>
      </c>
      <c r="E587" s="18">
        <v>5110120701</v>
      </c>
      <c r="F587" s="11" t="s">
        <v>300</v>
      </c>
      <c r="G587" s="4">
        <v>1</v>
      </c>
      <c r="H587" s="7">
        <v>28093446.84</v>
      </c>
      <c r="I587" s="7">
        <v>24939849.600000001</v>
      </c>
      <c r="J587" s="5" t="s">
        <v>305</v>
      </c>
      <c r="K587" s="3" t="s">
        <v>407</v>
      </c>
      <c r="L587" s="7">
        <v>434320</v>
      </c>
      <c r="M587" s="7">
        <v>0</v>
      </c>
    </row>
    <row r="588" spans="1:13" s="25" customFormat="1" ht="48" x14ac:dyDescent="0.25">
      <c r="A588" s="26">
        <f t="shared" si="11"/>
        <v>587</v>
      </c>
      <c r="B588" s="3" t="s">
        <v>1018</v>
      </c>
      <c r="C588" s="11" t="s">
        <v>1361</v>
      </c>
      <c r="D588" s="3" t="s">
        <v>1353</v>
      </c>
      <c r="E588" s="18">
        <v>5190312325</v>
      </c>
      <c r="F588" s="11" t="s">
        <v>300</v>
      </c>
      <c r="G588" s="4">
        <v>1</v>
      </c>
      <c r="H588" s="7">
        <v>53280240.670000002</v>
      </c>
      <c r="I588" s="7">
        <v>49099470.159999996</v>
      </c>
      <c r="J588" s="5" t="s">
        <v>305</v>
      </c>
      <c r="K588" s="3" t="s">
        <v>407</v>
      </c>
      <c r="L588" s="7">
        <v>1523912.71</v>
      </c>
      <c r="M588" s="7">
        <v>0</v>
      </c>
    </row>
    <row r="589" spans="1:13" s="25" customFormat="1" ht="48" x14ac:dyDescent="0.25">
      <c r="A589" s="26">
        <f t="shared" si="11"/>
        <v>588</v>
      </c>
      <c r="B589" s="3" t="s">
        <v>1018</v>
      </c>
      <c r="C589" s="11" t="s">
        <v>1362</v>
      </c>
      <c r="D589" s="3" t="s">
        <v>1353</v>
      </c>
      <c r="E589" s="18">
        <v>5190411559</v>
      </c>
      <c r="F589" s="11" t="s">
        <v>368</v>
      </c>
      <c r="G589" s="4">
        <v>1</v>
      </c>
      <c r="H589" s="7">
        <v>82670753.569999993</v>
      </c>
      <c r="I589" s="7">
        <v>71670370</v>
      </c>
      <c r="J589" s="5" t="s">
        <v>305</v>
      </c>
      <c r="K589" s="3" t="s">
        <v>407</v>
      </c>
      <c r="L589" s="7">
        <v>10252099.439999999</v>
      </c>
      <c r="M589" s="7">
        <v>0</v>
      </c>
    </row>
    <row r="590" spans="1:13" s="25" customFormat="1" ht="60" x14ac:dyDescent="0.25">
      <c r="A590" s="26">
        <f t="shared" si="11"/>
        <v>589</v>
      </c>
      <c r="B590" s="3" t="s">
        <v>1018</v>
      </c>
      <c r="C590" s="11" t="s">
        <v>1363</v>
      </c>
      <c r="D590" s="3" t="s">
        <v>1353</v>
      </c>
      <c r="E590" s="18">
        <v>5190182228</v>
      </c>
      <c r="F590" s="11" t="s">
        <v>300</v>
      </c>
      <c r="G590" s="4">
        <v>1</v>
      </c>
      <c r="H590" s="7">
        <v>42532952.530000001</v>
      </c>
      <c r="I590" s="7">
        <v>36956448.729999997</v>
      </c>
      <c r="J590" s="5" t="s">
        <v>25</v>
      </c>
      <c r="K590" s="3" t="s">
        <v>487</v>
      </c>
      <c r="L590" s="7">
        <v>3680833</v>
      </c>
      <c r="M590" s="7">
        <v>0</v>
      </c>
    </row>
    <row r="591" spans="1:13" s="25" customFormat="1" ht="60" x14ac:dyDescent="0.25">
      <c r="A591" s="26">
        <f t="shared" si="11"/>
        <v>590</v>
      </c>
      <c r="B591" s="3" t="s">
        <v>1018</v>
      </c>
      <c r="C591" s="11" t="s">
        <v>1364</v>
      </c>
      <c r="D591" s="3" t="s">
        <v>1353</v>
      </c>
      <c r="E591" s="18">
        <v>5110120652</v>
      </c>
      <c r="F591" s="11" t="s">
        <v>300</v>
      </c>
      <c r="G591" s="4">
        <v>1</v>
      </c>
      <c r="H591" s="7">
        <v>56741670.869999997</v>
      </c>
      <c r="I591" s="7">
        <v>73234839.159999996</v>
      </c>
      <c r="J591" s="5" t="s">
        <v>25</v>
      </c>
      <c r="K591" s="3" t="s">
        <v>487</v>
      </c>
      <c r="L591" s="7">
        <v>301317582.80000001</v>
      </c>
      <c r="M591" s="7">
        <v>0</v>
      </c>
    </row>
    <row r="592" spans="1:13" s="25" customFormat="1" ht="60" x14ac:dyDescent="0.25">
      <c r="A592" s="26">
        <f t="shared" si="11"/>
        <v>591</v>
      </c>
      <c r="B592" s="3" t="s">
        <v>1018</v>
      </c>
      <c r="C592" s="11" t="s">
        <v>1365</v>
      </c>
      <c r="D592" s="3" t="s">
        <v>1353</v>
      </c>
      <c r="E592" s="18">
        <v>5190182250</v>
      </c>
      <c r="F592" s="11" t="s">
        <v>300</v>
      </c>
      <c r="G592" s="4">
        <v>1</v>
      </c>
      <c r="H592" s="7">
        <v>17327169.52</v>
      </c>
      <c r="I592" s="7">
        <v>13723685.630000001</v>
      </c>
      <c r="J592" s="5" t="s">
        <v>25</v>
      </c>
      <c r="K592" s="3" t="s">
        <v>487</v>
      </c>
      <c r="L592" s="7">
        <v>967007</v>
      </c>
      <c r="M592" s="7">
        <v>0</v>
      </c>
    </row>
    <row r="593" spans="1:13" s="25" customFormat="1" ht="60" x14ac:dyDescent="0.25">
      <c r="A593" s="26">
        <f t="shared" si="11"/>
        <v>592</v>
      </c>
      <c r="B593" s="3" t="s">
        <v>1018</v>
      </c>
      <c r="C593" s="11" t="s">
        <v>1366</v>
      </c>
      <c r="D593" s="3" t="s">
        <v>1353</v>
      </c>
      <c r="E593" s="18">
        <v>5190182235</v>
      </c>
      <c r="F593" s="11" t="s">
        <v>368</v>
      </c>
      <c r="G593" s="4">
        <v>1</v>
      </c>
      <c r="H593" s="7">
        <v>40030758.850000001</v>
      </c>
      <c r="I593" s="7">
        <v>74289310.290000007</v>
      </c>
      <c r="J593" s="5" t="s">
        <v>25</v>
      </c>
      <c r="K593" s="3" t="s">
        <v>487</v>
      </c>
      <c r="L593" s="7">
        <v>1408406</v>
      </c>
      <c r="M593" s="7">
        <v>0</v>
      </c>
    </row>
    <row r="594" spans="1:13" s="25" customFormat="1" ht="48" x14ac:dyDescent="0.25">
      <c r="A594" s="26">
        <f t="shared" si="11"/>
        <v>593</v>
      </c>
      <c r="B594" s="3" t="s">
        <v>1018</v>
      </c>
      <c r="C594" s="11" t="s">
        <v>1367</v>
      </c>
      <c r="D594" s="3" t="s">
        <v>1353</v>
      </c>
      <c r="E594" s="18">
        <v>5190182210</v>
      </c>
      <c r="F594" s="11" t="s">
        <v>300</v>
      </c>
      <c r="G594" s="4">
        <v>1</v>
      </c>
      <c r="H594" s="7">
        <v>18137150.859999999</v>
      </c>
      <c r="I594" s="7">
        <v>7069384.2800000003</v>
      </c>
      <c r="J594" s="5" t="s">
        <v>25</v>
      </c>
      <c r="K594" s="3" t="s">
        <v>1368</v>
      </c>
      <c r="L594" s="7">
        <v>22150.720000000001</v>
      </c>
      <c r="M594" s="7">
        <v>0</v>
      </c>
    </row>
    <row r="595" spans="1:13" s="25" customFormat="1" ht="36" x14ac:dyDescent="0.25">
      <c r="A595" s="26">
        <f t="shared" si="11"/>
        <v>594</v>
      </c>
      <c r="B595" s="3" t="s">
        <v>1018</v>
      </c>
      <c r="C595" s="11" t="s">
        <v>1369</v>
      </c>
      <c r="D595" s="3" t="s">
        <v>1353</v>
      </c>
      <c r="E595" s="18">
        <v>5193800627</v>
      </c>
      <c r="F595" s="11" t="s">
        <v>300</v>
      </c>
      <c r="G595" s="4">
        <v>1</v>
      </c>
      <c r="H595" s="7">
        <v>162560835.22999999</v>
      </c>
      <c r="I595" s="7">
        <v>131533285.66</v>
      </c>
      <c r="J595" s="5" t="s">
        <v>25</v>
      </c>
      <c r="K595" s="3" t="s">
        <v>32</v>
      </c>
      <c r="L595" s="7">
        <v>994029</v>
      </c>
      <c r="M595" s="7">
        <v>0</v>
      </c>
    </row>
    <row r="596" spans="1:13" s="25" customFormat="1" ht="36" x14ac:dyDescent="0.25">
      <c r="A596" s="26">
        <f t="shared" si="11"/>
        <v>595</v>
      </c>
      <c r="B596" s="3" t="s">
        <v>1018</v>
      </c>
      <c r="C596" s="11" t="s">
        <v>1370</v>
      </c>
      <c r="D596" s="3" t="s">
        <v>1353</v>
      </c>
      <c r="E596" s="18">
        <v>5190182203</v>
      </c>
      <c r="F596" s="11" t="s">
        <v>300</v>
      </c>
      <c r="G596" s="4">
        <v>1</v>
      </c>
      <c r="H596" s="7">
        <v>101815924.2</v>
      </c>
      <c r="I596" s="7">
        <v>71716112.230000004</v>
      </c>
      <c r="J596" s="5" t="s">
        <v>25</v>
      </c>
      <c r="K596" s="3" t="s">
        <v>32</v>
      </c>
      <c r="L596" s="7">
        <v>283935</v>
      </c>
      <c r="M596" s="7">
        <v>0</v>
      </c>
    </row>
    <row r="597" spans="1:13" s="25" customFormat="1" ht="72" x14ac:dyDescent="0.25">
      <c r="A597" s="26">
        <f t="shared" si="11"/>
        <v>596</v>
      </c>
      <c r="B597" s="3" t="s">
        <v>1018</v>
      </c>
      <c r="C597" s="11" t="s">
        <v>1371</v>
      </c>
      <c r="D597" s="3" t="s">
        <v>1353</v>
      </c>
      <c r="E597" s="18">
        <v>5190149848</v>
      </c>
      <c r="F597" s="11" t="s">
        <v>300</v>
      </c>
      <c r="G597" s="4">
        <v>1</v>
      </c>
      <c r="H597" s="7">
        <v>9637796</v>
      </c>
      <c r="I597" s="7">
        <v>0</v>
      </c>
      <c r="J597" s="5" t="s">
        <v>361</v>
      </c>
      <c r="K597" s="3" t="s">
        <v>908</v>
      </c>
      <c r="L597" s="7">
        <v>0</v>
      </c>
      <c r="M597" s="7">
        <v>0</v>
      </c>
    </row>
    <row r="598" spans="1:13" s="25" customFormat="1" ht="36" x14ac:dyDescent="0.25">
      <c r="A598" s="26">
        <f t="shared" si="11"/>
        <v>597</v>
      </c>
      <c r="B598" s="3" t="s">
        <v>1018</v>
      </c>
      <c r="C598" s="11" t="s">
        <v>1372</v>
      </c>
      <c r="D598" s="3" t="s">
        <v>1353</v>
      </c>
      <c r="E598" s="11">
        <v>5190009400</v>
      </c>
      <c r="F598" s="11" t="s">
        <v>368</v>
      </c>
      <c r="G598" s="4">
        <v>1</v>
      </c>
      <c r="H598" s="14">
        <v>306755441.75</v>
      </c>
      <c r="I598" s="14">
        <v>566791666.75</v>
      </c>
      <c r="J598" s="5" t="s">
        <v>25</v>
      </c>
      <c r="K598" s="3" t="s">
        <v>1373</v>
      </c>
      <c r="L598" s="14">
        <v>6036398.71</v>
      </c>
      <c r="M598" s="7">
        <v>0</v>
      </c>
    </row>
    <row r="599" spans="1:13" s="25" customFormat="1" ht="48" x14ac:dyDescent="0.25">
      <c r="A599" s="26">
        <f t="shared" si="11"/>
        <v>598</v>
      </c>
      <c r="B599" s="3" t="s">
        <v>1018</v>
      </c>
      <c r="C599" s="11" t="s">
        <v>1374</v>
      </c>
      <c r="D599" s="3" t="s">
        <v>1375</v>
      </c>
      <c r="E599" s="11">
        <v>5190932618</v>
      </c>
      <c r="F599" s="3" t="s">
        <v>322</v>
      </c>
      <c r="G599" s="4">
        <v>1</v>
      </c>
      <c r="H599" s="7">
        <v>42770244.340000004</v>
      </c>
      <c r="I599" s="7">
        <v>32981781.280000001</v>
      </c>
      <c r="J599" s="5" t="s">
        <v>127</v>
      </c>
      <c r="K599" s="3" t="s">
        <v>955</v>
      </c>
      <c r="L599" s="7">
        <v>7629738.0499999998</v>
      </c>
      <c r="M599" s="18" t="s">
        <v>1376</v>
      </c>
    </row>
    <row r="600" spans="1:13" s="25" customFormat="1" ht="36" x14ac:dyDescent="0.25">
      <c r="A600" s="26">
        <f t="shared" si="11"/>
        <v>599</v>
      </c>
      <c r="B600" s="3" t="s">
        <v>1018</v>
      </c>
      <c r="C600" s="11" t="s">
        <v>1377</v>
      </c>
      <c r="D600" s="3" t="s">
        <v>1020</v>
      </c>
      <c r="E600" s="11">
        <v>5190090496</v>
      </c>
      <c r="F600" s="11" t="s">
        <v>300</v>
      </c>
      <c r="G600" s="4">
        <v>1</v>
      </c>
      <c r="H600" s="14">
        <v>203826331.18000001</v>
      </c>
      <c r="I600" s="14">
        <v>147671741.37</v>
      </c>
      <c r="J600" s="3" t="s">
        <v>134</v>
      </c>
      <c r="K600" s="3" t="s">
        <v>1378</v>
      </c>
      <c r="L600" s="14">
        <v>193670</v>
      </c>
      <c r="M600" s="7">
        <v>0</v>
      </c>
    </row>
    <row r="601" spans="1:13" s="25" customFormat="1" ht="48" x14ac:dyDescent="0.25">
      <c r="A601" s="26">
        <f t="shared" si="11"/>
        <v>600</v>
      </c>
      <c r="B601" s="3" t="s">
        <v>1018</v>
      </c>
      <c r="C601" s="11" t="s">
        <v>1379</v>
      </c>
      <c r="D601" s="3" t="s">
        <v>1053</v>
      </c>
      <c r="E601" s="11">
        <v>5190003503</v>
      </c>
      <c r="F601" s="11" t="s">
        <v>1380</v>
      </c>
      <c r="G601" s="4">
        <v>1</v>
      </c>
      <c r="H601" s="7">
        <v>209474558.83000001</v>
      </c>
      <c r="I601" s="14">
        <v>141030589.08000001</v>
      </c>
      <c r="J601" s="5" t="s">
        <v>432</v>
      </c>
      <c r="K601" s="3" t="s">
        <v>433</v>
      </c>
      <c r="L601" s="7">
        <v>0</v>
      </c>
      <c r="M601" s="7">
        <v>0</v>
      </c>
    </row>
    <row r="602" spans="1:13" s="25" customFormat="1" ht="36" x14ac:dyDescent="0.25">
      <c r="A602" s="26">
        <f t="shared" si="11"/>
        <v>601</v>
      </c>
      <c r="B602" s="3" t="s">
        <v>1018</v>
      </c>
      <c r="C602" s="11" t="s">
        <v>1381</v>
      </c>
      <c r="D602" s="3" t="s">
        <v>1375</v>
      </c>
      <c r="E602" s="11">
        <v>5190913037</v>
      </c>
      <c r="F602" s="11" t="s">
        <v>1382</v>
      </c>
      <c r="G602" s="4">
        <v>1</v>
      </c>
      <c r="H602" s="7">
        <v>120219912.22</v>
      </c>
      <c r="I602" s="7">
        <v>87465121.680000007</v>
      </c>
      <c r="J602" s="5" t="s">
        <v>582</v>
      </c>
      <c r="K602" s="3" t="s">
        <v>583</v>
      </c>
      <c r="L602" s="7">
        <v>0</v>
      </c>
      <c r="M602" s="7">
        <v>0</v>
      </c>
    </row>
    <row r="603" spans="1:13" s="25" customFormat="1" ht="48" x14ac:dyDescent="0.25">
      <c r="A603" s="26">
        <f t="shared" si="11"/>
        <v>602</v>
      </c>
      <c r="B603" s="3" t="s">
        <v>1018</v>
      </c>
      <c r="C603" s="11" t="s">
        <v>1383</v>
      </c>
      <c r="D603" s="3" t="s">
        <v>1020</v>
      </c>
      <c r="E603" s="11">
        <v>5190929654</v>
      </c>
      <c r="F603" s="11" t="s">
        <v>504</v>
      </c>
      <c r="G603" s="4">
        <v>1</v>
      </c>
      <c r="H603" s="7">
        <v>58733100</v>
      </c>
      <c r="I603" s="7">
        <v>50326550</v>
      </c>
      <c r="J603" s="5" t="s">
        <v>14</v>
      </c>
      <c r="K603" s="3" t="s">
        <v>302</v>
      </c>
      <c r="L603" s="7">
        <v>2533485</v>
      </c>
      <c r="M603" s="7">
        <v>2600307</v>
      </c>
    </row>
    <row r="604" spans="1:13" s="25" customFormat="1" ht="48" x14ac:dyDescent="0.25">
      <c r="A604" s="26">
        <f t="shared" si="11"/>
        <v>603</v>
      </c>
      <c r="B604" s="3" t="s">
        <v>1018</v>
      </c>
      <c r="C604" s="11" t="s">
        <v>1384</v>
      </c>
      <c r="D604" s="3" t="s">
        <v>1031</v>
      </c>
      <c r="E604" s="11">
        <v>5190930709</v>
      </c>
      <c r="F604" s="11" t="s">
        <v>300</v>
      </c>
      <c r="G604" s="4">
        <v>1</v>
      </c>
      <c r="H604" s="14">
        <v>83934239.079999998</v>
      </c>
      <c r="I604" s="11">
        <v>0</v>
      </c>
      <c r="J604" s="5" t="s">
        <v>358</v>
      </c>
      <c r="K604" s="3" t="s">
        <v>1036</v>
      </c>
      <c r="L604" s="11">
        <v>0</v>
      </c>
      <c r="M604" s="7">
        <v>1690.91</v>
      </c>
    </row>
    <row r="605" spans="1:13" s="25" customFormat="1" ht="48" x14ac:dyDescent="0.25">
      <c r="A605" s="26">
        <f t="shared" si="11"/>
        <v>604</v>
      </c>
      <c r="B605" s="3" t="s">
        <v>1385</v>
      </c>
      <c r="C605" s="3" t="s">
        <v>1386</v>
      </c>
      <c r="D605" s="3" t="s">
        <v>1387</v>
      </c>
      <c r="E605" s="3">
        <v>5110005113</v>
      </c>
      <c r="F605" s="3" t="s">
        <v>300</v>
      </c>
      <c r="G605" s="9">
        <v>1</v>
      </c>
      <c r="H605" s="10">
        <v>18843817.469999999</v>
      </c>
      <c r="I605" s="10">
        <v>14044500</v>
      </c>
      <c r="J605" s="5" t="s">
        <v>361</v>
      </c>
      <c r="K605" s="3" t="s">
        <v>47</v>
      </c>
      <c r="L605" s="10">
        <v>0</v>
      </c>
      <c r="M605" s="10">
        <v>0</v>
      </c>
    </row>
    <row r="606" spans="1:13" s="25" customFormat="1" ht="48" x14ac:dyDescent="0.25">
      <c r="A606" s="26">
        <f t="shared" si="11"/>
        <v>605</v>
      </c>
      <c r="B606" s="3" t="s">
        <v>1385</v>
      </c>
      <c r="C606" s="3" t="s">
        <v>1388</v>
      </c>
      <c r="D606" s="3" t="s">
        <v>1387</v>
      </c>
      <c r="E606" s="3">
        <v>5105031380</v>
      </c>
      <c r="F606" s="3" t="s">
        <v>300</v>
      </c>
      <c r="G606" s="9">
        <v>1</v>
      </c>
      <c r="H606" s="10">
        <v>24833353.210000001</v>
      </c>
      <c r="I606" s="10">
        <v>16868708.539999999</v>
      </c>
      <c r="J606" s="5" t="s">
        <v>305</v>
      </c>
      <c r="K606" s="3" t="s">
        <v>407</v>
      </c>
      <c r="L606" s="10">
        <v>30214.400000000001</v>
      </c>
      <c r="M606" s="10">
        <v>30214.400000000001</v>
      </c>
    </row>
    <row r="607" spans="1:13" s="25" customFormat="1" ht="48" x14ac:dyDescent="0.25">
      <c r="A607" s="26">
        <f t="shared" si="11"/>
        <v>606</v>
      </c>
      <c r="B607" s="3" t="s">
        <v>1385</v>
      </c>
      <c r="C607" s="3" t="s">
        <v>1389</v>
      </c>
      <c r="D607" s="3" t="s">
        <v>1387</v>
      </c>
      <c r="E607" s="3">
        <v>5105031291</v>
      </c>
      <c r="F607" s="3" t="s">
        <v>300</v>
      </c>
      <c r="G607" s="9">
        <v>1</v>
      </c>
      <c r="H607" s="10">
        <v>19921827.780000001</v>
      </c>
      <c r="I607" s="10">
        <v>16054636.130000001</v>
      </c>
      <c r="J607" s="5" t="s">
        <v>305</v>
      </c>
      <c r="K607" s="3" t="s">
        <v>407</v>
      </c>
      <c r="L607" s="10">
        <v>0</v>
      </c>
      <c r="M607" s="10">
        <v>0</v>
      </c>
    </row>
    <row r="608" spans="1:13" s="25" customFormat="1" ht="36" x14ac:dyDescent="0.25">
      <c r="A608" s="26">
        <f t="shared" si="11"/>
        <v>607</v>
      </c>
      <c r="B608" s="3" t="s">
        <v>1385</v>
      </c>
      <c r="C608" s="3" t="s">
        <v>1390</v>
      </c>
      <c r="D608" s="3" t="s">
        <v>1387</v>
      </c>
      <c r="E608" s="3">
        <v>5105031598</v>
      </c>
      <c r="F608" s="3" t="s">
        <v>300</v>
      </c>
      <c r="G608" s="9">
        <v>1</v>
      </c>
      <c r="H608" s="10">
        <v>68517755.659999996</v>
      </c>
      <c r="I608" s="10">
        <v>0</v>
      </c>
      <c r="J608" s="3" t="s">
        <v>308</v>
      </c>
      <c r="K608" s="3" t="s">
        <v>309</v>
      </c>
      <c r="L608" s="10">
        <v>0</v>
      </c>
      <c r="M608" s="10">
        <v>0</v>
      </c>
    </row>
    <row r="609" spans="1:13" s="25" customFormat="1" ht="60" x14ac:dyDescent="0.25">
      <c r="A609" s="26">
        <f t="shared" si="11"/>
        <v>608</v>
      </c>
      <c r="B609" s="3" t="s">
        <v>1385</v>
      </c>
      <c r="C609" s="3" t="s">
        <v>1391</v>
      </c>
      <c r="D609" s="3" t="s">
        <v>1387</v>
      </c>
      <c r="E609" s="3">
        <v>5105031580</v>
      </c>
      <c r="F609" s="3" t="s">
        <v>300</v>
      </c>
      <c r="G609" s="9">
        <v>1</v>
      </c>
      <c r="H609" s="10">
        <v>73868557.150000006</v>
      </c>
      <c r="I609" s="10">
        <v>0</v>
      </c>
      <c r="J609" s="3" t="s">
        <v>308</v>
      </c>
      <c r="K609" s="3" t="s">
        <v>309</v>
      </c>
      <c r="L609" s="10">
        <v>0</v>
      </c>
      <c r="M609" s="10">
        <v>0</v>
      </c>
    </row>
    <row r="610" spans="1:13" s="25" customFormat="1" ht="60" x14ac:dyDescent="0.25">
      <c r="A610" s="26">
        <f t="shared" si="11"/>
        <v>609</v>
      </c>
      <c r="B610" s="3" t="s">
        <v>1385</v>
      </c>
      <c r="C610" s="3" t="s">
        <v>1392</v>
      </c>
      <c r="D610" s="3" t="s">
        <v>1387</v>
      </c>
      <c r="E610" s="3">
        <v>5105031326</v>
      </c>
      <c r="F610" s="3" t="s">
        <v>300</v>
      </c>
      <c r="G610" s="9">
        <v>1</v>
      </c>
      <c r="H610" s="6">
        <v>182894894.90000001</v>
      </c>
      <c r="I610" s="6">
        <v>317310015.24000001</v>
      </c>
      <c r="J610" s="3" t="s">
        <v>237</v>
      </c>
      <c r="K610" s="3" t="s">
        <v>238</v>
      </c>
      <c r="L610" s="10">
        <v>0</v>
      </c>
      <c r="M610" s="10">
        <v>0</v>
      </c>
    </row>
    <row r="611" spans="1:13" s="25" customFormat="1" ht="36" x14ac:dyDescent="0.25">
      <c r="A611" s="26">
        <f t="shared" si="11"/>
        <v>610</v>
      </c>
      <c r="B611" s="3" t="s">
        <v>1385</v>
      </c>
      <c r="C611" s="3" t="s">
        <v>1393</v>
      </c>
      <c r="D611" s="3" t="s">
        <v>1387</v>
      </c>
      <c r="E611" s="3">
        <v>5105031799</v>
      </c>
      <c r="F611" s="3" t="s">
        <v>368</v>
      </c>
      <c r="G611" s="9">
        <v>1</v>
      </c>
      <c r="H611" s="10">
        <v>51502666.189999998</v>
      </c>
      <c r="I611" s="10">
        <v>34508736.740000002</v>
      </c>
      <c r="J611" s="5" t="s">
        <v>25</v>
      </c>
      <c r="K611" s="3" t="s">
        <v>413</v>
      </c>
      <c r="L611" s="10">
        <v>6449133.0800000001</v>
      </c>
      <c r="M611" s="10">
        <v>6449133.0800000001</v>
      </c>
    </row>
    <row r="612" spans="1:13" s="25" customFormat="1" ht="36" x14ac:dyDescent="0.25">
      <c r="A612" s="26">
        <f t="shared" si="11"/>
        <v>611</v>
      </c>
      <c r="B612" s="3" t="s">
        <v>1385</v>
      </c>
      <c r="C612" s="3" t="s">
        <v>1394</v>
      </c>
      <c r="D612" s="3" t="s">
        <v>1387</v>
      </c>
      <c r="E612" s="3">
        <v>5110005522</v>
      </c>
      <c r="F612" s="3" t="s">
        <v>300</v>
      </c>
      <c r="G612" s="9">
        <v>1</v>
      </c>
      <c r="H612" s="10">
        <v>19192917.670000002</v>
      </c>
      <c r="I612" s="10">
        <v>15441776.67</v>
      </c>
      <c r="J612" s="5" t="s">
        <v>25</v>
      </c>
      <c r="K612" s="3" t="s">
        <v>32</v>
      </c>
      <c r="L612" s="10">
        <v>38712.5</v>
      </c>
      <c r="M612" s="10">
        <v>38712.5</v>
      </c>
    </row>
    <row r="613" spans="1:13" s="25" customFormat="1" ht="36" x14ac:dyDescent="0.25">
      <c r="A613" s="26">
        <f t="shared" si="11"/>
        <v>612</v>
      </c>
      <c r="B613" s="3" t="s">
        <v>1385</v>
      </c>
      <c r="C613" s="3" t="s">
        <v>1395</v>
      </c>
      <c r="D613" s="3" t="s">
        <v>1387</v>
      </c>
      <c r="E613" s="3">
        <v>5105032016</v>
      </c>
      <c r="F613" s="3" t="s">
        <v>300</v>
      </c>
      <c r="G613" s="9">
        <v>1</v>
      </c>
      <c r="H613" s="10">
        <v>6321897.0300000003</v>
      </c>
      <c r="I613" s="10">
        <v>4662505.67</v>
      </c>
      <c r="J613" s="5" t="s">
        <v>55</v>
      </c>
      <c r="K613" s="3" t="s">
        <v>458</v>
      </c>
      <c r="L613" s="10">
        <v>0</v>
      </c>
      <c r="M613" s="10">
        <v>0</v>
      </c>
    </row>
    <row r="614" spans="1:13" s="25" customFormat="1" ht="48" x14ac:dyDescent="0.25">
      <c r="A614" s="26">
        <f t="shared" si="11"/>
        <v>613</v>
      </c>
      <c r="B614" s="3" t="s">
        <v>1385</v>
      </c>
      <c r="C614" s="3" t="s">
        <v>1396</v>
      </c>
      <c r="D614" s="3" t="s">
        <v>1387</v>
      </c>
      <c r="E614" s="3">
        <v>5110003606</v>
      </c>
      <c r="F614" s="3" t="s">
        <v>295</v>
      </c>
      <c r="G614" s="9">
        <v>1</v>
      </c>
      <c r="H614" s="10">
        <v>14155213.09</v>
      </c>
      <c r="I614" s="10">
        <v>9622770.5500000007</v>
      </c>
      <c r="J614" s="5" t="s">
        <v>305</v>
      </c>
      <c r="K614" s="3" t="s">
        <v>306</v>
      </c>
      <c r="L614" s="10">
        <v>0</v>
      </c>
      <c r="M614" s="10">
        <v>0</v>
      </c>
    </row>
    <row r="615" spans="1:13" s="25" customFormat="1" ht="48" x14ac:dyDescent="0.25">
      <c r="A615" s="26">
        <f t="shared" si="11"/>
        <v>614</v>
      </c>
      <c r="B615" s="3" t="s">
        <v>1385</v>
      </c>
      <c r="C615" s="3" t="s">
        <v>1397</v>
      </c>
      <c r="D615" s="3" t="s">
        <v>1387</v>
      </c>
      <c r="E615" s="3">
        <v>5110003155</v>
      </c>
      <c r="F615" s="3" t="s">
        <v>295</v>
      </c>
      <c r="G615" s="9">
        <v>1</v>
      </c>
      <c r="H615" s="10">
        <v>20599161.66</v>
      </c>
      <c r="I615" s="10">
        <v>149663068.28999999</v>
      </c>
      <c r="J615" s="5" t="s">
        <v>14</v>
      </c>
      <c r="K615" s="3" t="s">
        <v>591</v>
      </c>
      <c r="L615" s="10">
        <v>0</v>
      </c>
      <c r="M615" s="10">
        <v>0</v>
      </c>
    </row>
    <row r="616" spans="1:13" s="25" customFormat="1" ht="48" x14ac:dyDescent="0.25">
      <c r="A616" s="26">
        <f t="shared" si="11"/>
        <v>615</v>
      </c>
      <c r="B616" s="3" t="s">
        <v>1385</v>
      </c>
      <c r="C616" s="3" t="s">
        <v>1398</v>
      </c>
      <c r="D616" s="3" t="s">
        <v>1387</v>
      </c>
      <c r="E616" s="3">
        <v>5105031453</v>
      </c>
      <c r="F616" s="3" t="s">
        <v>300</v>
      </c>
      <c r="G616" s="9">
        <v>1</v>
      </c>
      <c r="H616" s="6">
        <v>548058138.70000005</v>
      </c>
      <c r="I616" s="6">
        <v>79260976.030000001</v>
      </c>
      <c r="J616" s="5" t="s">
        <v>1399</v>
      </c>
      <c r="K616" s="3" t="s">
        <v>209</v>
      </c>
      <c r="L616" s="10">
        <v>0</v>
      </c>
      <c r="M616" s="10">
        <v>0</v>
      </c>
    </row>
    <row r="617" spans="1:13" s="25" customFormat="1" x14ac:dyDescent="0.25">
      <c r="A617" s="26"/>
      <c r="B617" s="3"/>
      <c r="C617" s="3"/>
      <c r="D617" s="3"/>
      <c r="E617" s="3"/>
      <c r="F617" s="3"/>
      <c r="G617" s="4"/>
      <c r="H617" s="65"/>
      <c r="I617" s="65"/>
      <c r="J617" s="5"/>
      <c r="K617" s="3"/>
      <c r="L617" s="6"/>
      <c r="M617" s="6"/>
    </row>
    <row r="618" spans="1:13" s="25" customFormat="1" x14ac:dyDescent="0.25">
      <c r="A618" s="26"/>
      <c r="B618" s="3"/>
      <c r="C618" s="3"/>
      <c r="D618" s="3"/>
      <c r="E618" s="3"/>
      <c r="F618" s="3"/>
      <c r="G618" s="4"/>
      <c r="H618" s="6"/>
      <c r="I618" s="6"/>
      <c r="J618" s="5"/>
      <c r="K618" s="3"/>
      <c r="L618" s="6"/>
      <c r="M618" s="6"/>
    </row>
    <row r="619" spans="1:13" s="25" customFormat="1" x14ac:dyDescent="0.25">
      <c r="A619" s="26"/>
      <c r="B619" s="3"/>
      <c r="C619" s="3"/>
      <c r="D619" s="3"/>
      <c r="E619" s="3"/>
      <c r="F619" s="3"/>
      <c r="G619" s="4"/>
      <c r="H619" s="6"/>
      <c r="I619" s="6"/>
      <c r="J619" s="5"/>
      <c r="K619" s="3"/>
      <c r="L619" s="6"/>
      <c r="M619" s="6"/>
    </row>
    <row r="620" spans="1:13" s="25" customFormat="1" x14ac:dyDescent="0.25">
      <c r="A620" s="26"/>
      <c r="B620" s="3"/>
      <c r="C620" s="3"/>
      <c r="D620" s="3"/>
      <c r="E620" s="3"/>
      <c r="F620" s="3"/>
      <c r="G620" s="4"/>
      <c r="H620" s="6"/>
      <c r="I620" s="6"/>
      <c r="J620" s="5"/>
      <c r="K620" s="3"/>
      <c r="L620" s="6"/>
      <c r="M620" s="6"/>
    </row>
    <row r="621" spans="1:13" s="25" customFormat="1" x14ac:dyDescent="0.25">
      <c r="A621" s="26"/>
      <c r="B621" s="3"/>
      <c r="C621" s="3"/>
      <c r="D621" s="3"/>
      <c r="E621" s="3"/>
      <c r="F621" s="3"/>
      <c r="G621" s="4"/>
      <c r="H621" s="6"/>
      <c r="I621" s="6"/>
      <c r="J621" s="5"/>
      <c r="K621" s="3"/>
      <c r="L621" s="6"/>
      <c r="M621" s="6"/>
    </row>
    <row r="622" spans="1:13" s="25" customFormat="1" x14ac:dyDescent="0.25">
      <c r="A622" s="26"/>
      <c r="B622" s="3"/>
      <c r="C622" s="3"/>
      <c r="D622" s="3"/>
      <c r="E622" s="3"/>
      <c r="F622" s="3"/>
      <c r="G622" s="4"/>
      <c r="H622" s="6"/>
      <c r="I622" s="6"/>
      <c r="J622" s="3"/>
      <c r="K622" s="3"/>
      <c r="L622" s="6"/>
      <c r="M622" s="6"/>
    </row>
    <row r="623" spans="1:13" s="25" customFormat="1" x14ac:dyDescent="0.25">
      <c r="A623" s="26"/>
      <c r="B623" s="3"/>
      <c r="C623" s="3"/>
      <c r="D623" s="3"/>
      <c r="E623" s="3"/>
      <c r="F623" s="3"/>
      <c r="G623" s="4"/>
      <c r="H623" s="6"/>
      <c r="I623" s="6"/>
      <c r="J623" s="3"/>
      <c r="K623" s="3"/>
      <c r="L623" s="6"/>
      <c r="M623" s="6"/>
    </row>
    <row r="624" spans="1:13" s="25" customFormat="1" x14ac:dyDescent="0.25">
      <c r="A624" s="26"/>
      <c r="B624" s="3"/>
      <c r="C624" s="3"/>
      <c r="D624" s="3"/>
      <c r="E624" s="3"/>
      <c r="F624" s="3"/>
      <c r="G624" s="4"/>
      <c r="H624" s="6"/>
      <c r="I624" s="6"/>
      <c r="J624" s="5"/>
      <c r="K624" s="3"/>
      <c r="L624" s="6"/>
      <c r="M624" s="6"/>
    </row>
    <row r="625" spans="1:13" s="25" customFormat="1" x14ac:dyDescent="0.25">
      <c r="A625" s="26"/>
      <c r="B625" s="3"/>
      <c r="C625" s="3"/>
      <c r="D625" s="3"/>
      <c r="E625" s="3"/>
      <c r="F625" s="3"/>
      <c r="G625" s="4"/>
      <c r="H625" s="6"/>
      <c r="I625" s="6"/>
      <c r="J625" s="5"/>
      <c r="K625" s="3"/>
      <c r="L625" s="6"/>
      <c r="M625" s="6"/>
    </row>
    <row r="626" spans="1:13" s="25" customFormat="1" x14ac:dyDescent="0.25">
      <c r="A626" s="26"/>
      <c r="B626" s="3"/>
      <c r="C626" s="3"/>
      <c r="D626" s="3"/>
      <c r="E626" s="3"/>
      <c r="F626" s="3"/>
      <c r="G626" s="4"/>
      <c r="H626" s="6"/>
      <c r="I626" s="6"/>
      <c r="J626" s="3"/>
      <c r="K626" s="3"/>
      <c r="L626" s="6"/>
      <c r="M626" s="6"/>
    </row>
    <row r="627" spans="1:13" s="25" customFormat="1" x14ac:dyDescent="0.25">
      <c r="A627" s="26"/>
      <c r="B627" s="3"/>
      <c r="C627" s="3"/>
      <c r="D627" s="3"/>
      <c r="E627" s="3"/>
      <c r="F627" s="3"/>
      <c r="G627" s="4"/>
      <c r="H627" s="6"/>
      <c r="I627" s="6"/>
      <c r="J627" s="5"/>
      <c r="K627" s="3"/>
      <c r="L627" s="6"/>
      <c r="M627" s="6"/>
    </row>
    <row r="628" spans="1:13" s="25" customFormat="1" x14ac:dyDescent="0.25">
      <c r="A628" s="26"/>
      <c r="B628" s="3"/>
      <c r="C628" s="3"/>
      <c r="D628" s="3"/>
      <c r="E628" s="3"/>
      <c r="F628" s="3"/>
      <c r="G628" s="4"/>
      <c r="H628" s="6"/>
      <c r="I628" s="6"/>
      <c r="J628" s="5"/>
      <c r="K628" s="3"/>
      <c r="L628" s="6"/>
      <c r="M628" s="6"/>
    </row>
    <row r="629" spans="1:13" s="25" customFormat="1" x14ac:dyDescent="0.25">
      <c r="A629" s="26"/>
      <c r="B629" s="3"/>
      <c r="C629" s="3"/>
      <c r="D629" s="3"/>
      <c r="E629" s="3"/>
      <c r="F629" s="3"/>
      <c r="G629" s="4"/>
      <c r="H629" s="6"/>
      <c r="I629" s="6"/>
      <c r="J629" s="3"/>
      <c r="K629" s="3"/>
      <c r="L629" s="6"/>
      <c r="M629" s="6"/>
    </row>
    <row r="630" spans="1:13" s="25" customFormat="1" x14ac:dyDescent="0.25">
      <c r="A630" s="26"/>
      <c r="B630" s="3"/>
      <c r="C630" s="3"/>
      <c r="D630" s="3"/>
      <c r="E630" s="3"/>
      <c r="F630" s="3"/>
      <c r="G630" s="4"/>
      <c r="H630" s="6"/>
      <c r="I630" s="6"/>
      <c r="J630" s="3"/>
      <c r="K630" s="3"/>
      <c r="L630" s="6"/>
      <c r="M630" s="6"/>
    </row>
    <row r="631" spans="1:13" s="25" customFormat="1" x14ac:dyDescent="0.25">
      <c r="A631" s="26"/>
      <c r="B631" s="3"/>
      <c r="C631" s="3"/>
      <c r="D631" s="3"/>
      <c r="E631" s="3"/>
      <c r="F631" s="3"/>
      <c r="G631" s="4"/>
      <c r="H631" s="6"/>
      <c r="I631" s="6"/>
      <c r="J631" s="3"/>
      <c r="K631" s="3"/>
      <c r="L631" s="6"/>
      <c r="M631" s="6"/>
    </row>
    <row r="632" spans="1:13" s="25" customFormat="1" x14ac:dyDescent="0.25">
      <c r="A632" s="26"/>
      <c r="B632" s="3"/>
      <c r="C632" s="3"/>
      <c r="D632" s="3"/>
      <c r="E632" s="3"/>
      <c r="F632" s="3"/>
      <c r="G632" s="4"/>
      <c r="H632" s="6"/>
      <c r="I632" s="6"/>
      <c r="J632" s="3"/>
      <c r="K632" s="3"/>
      <c r="L632" s="6"/>
      <c r="M632" s="6"/>
    </row>
    <row r="633" spans="1:13" s="25" customFormat="1" x14ac:dyDescent="0.25">
      <c r="A633" s="26"/>
      <c r="B633" s="3"/>
      <c r="C633" s="3"/>
      <c r="D633" s="3"/>
      <c r="E633" s="3"/>
      <c r="F633" s="3"/>
      <c r="G633" s="4"/>
      <c r="H633" s="6"/>
      <c r="I633" s="6"/>
      <c r="J633" s="3"/>
      <c r="K633" s="3"/>
      <c r="L633" s="6"/>
      <c r="M633" s="6"/>
    </row>
    <row r="634" spans="1:13" s="25" customFormat="1" x14ac:dyDescent="0.25">
      <c r="A634" s="26"/>
      <c r="B634" s="3"/>
      <c r="C634" s="3"/>
      <c r="D634" s="3"/>
      <c r="E634" s="3"/>
      <c r="F634" s="3"/>
      <c r="G634" s="4"/>
      <c r="H634" s="6"/>
      <c r="I634" s="6"/>
      <c r="J634" s="3"/>
      <c r="K634" s="3"/>
      <c r="L634" s="6"/>
      <c r="M634" s="6"/>
    </row>
    <row r="635" spans="1:13" s="25" customFormat="1" x14ac:dyDescent="0.25">
      <c r="A635" s="26"/>
      <c r="B635" s="3"/>
      <c r="C635" s="3"/>
      <c r="D635" s="3"/>
      <c r="E635" s="3"/>
      <c r="F635" s="3"/>
      <c r="G635" s="4"/>
      <c r="H635" s="6"/>
      <c r="I635" s="6"/>
      <c r="J635" s="3"/>
      <c r="K635" s="3"/>
      <c r="L635" s="6"/>
      <c r="M635" s="6"/>
    </row>
    <row r="636" spans="1:13" s="25" customFormat="1" x14ac:dyDescent="0.25">
      <c r="A636" s="26"/>
      <c r="B636" s="3"/>
      <c r="C636" s="3"/>
      <c r="D636" s="3"/>
      <c r="E636" s="3"/>
      <c r="F636" s="3"/>
      <c r="G636" s="4"/>
      <c r="H636" s="6"/>
      <c r="I636" s="6"/>
      <c r="J636" s="5"/>
      <c r="K636" s="3"/>
      <c r="L636" s="6"/>
      <c r="M636" s="6"/>
    </row>
    <row r="637" spans="1:13" s="25" customFormat="1" x14ac:dyDescent="0.25">
      <c r="A637" s="26"/>
      <c r="B637" s="3"/>
      <c r="C637" s="3"/>
      <c r="D637" s="3"/>
      <c r="E637" s="3"/>
      <c r="F637" s="3"/>
      <c r="G637" s="4"/>
      <c r="H637" s="6"/>
      <c r="I637" s="6"/>
      <c r="J637" s="5"/>
      <c r="K637" s="3"/>
      <c r="L637" s="6"/>
      <c r="M637" s="6"/>
    </row>
    <row r="638" spans="1:13" s="25" customFormat="1" x14ac:dyDescent="0.25">
      <c r="A638" s="26"/>
      <c r="B638" s="3"/>
      <c r="C638" s="3"/>
      <c r="D638" s="3"/>
      <c r="E638" s="3"/>
      <c r="F638" s="3"/>
      <c r="G638" s="4"/>
      <c r="H638" s="22"/>
      <c r="I638" s="6"/>
      <c r="J638" s="5"/>
      <c r="K638" s="3"/>
      <c r="L638" s="6"/>
      <c r="M638" s="6"/>
    </row>
    <row r="639" spans="1:13" s="25" customFormat="1" x14ac:dyDescent="0.25">
      <c r="A639" s="26"/>
      <c r="B639" s="3"/>
      <c r="C639" s="3"/>
      <c r="D639" s="3"/>
      <c r="E639" s="3"/>
      <c r="F639" s="3"/>
      <c r="G639" s="4"/>
      <c r="H639" s="6"/>
      <c r="I639" s="6"/>
      <c r="J639" s="5"/>
      <c r="K639" s="3"/>
      <c r="L639" s="6"/>
      <c r="M639" s="6"/>
    </row>
    <row r="640" spans="1:13" s="25" customFormat="1" x14ac:dyDescent="0.25">
      <c r="A640" s="26"/>
      <c r="B640" s="3"/>
      <c r="C640" s="3"/>
      <c r="D640" s="3"/>
      <c r="E640" s="3"/>
      <c r="F640" s="3"/>
      <c r="G640" s="4"/>
      <c r="H640" s="6"/>
      <c r="I640" s="6"/>
      <c r="J640" s="5"/>
      <c r="K640" s="3"/>
      <c r="L640" s="6"/>
      <c r="M640" s="6"/>
    </row>
    <row r="641" spans="1:13" s="25" customFormat="1" x14ac:dyDescent="0.25">
      <c r="A641" s="26"/>
      <c r="B641" s="3"/>
      <c r="C641" s="3"/>
      <c r="D641" s="3"/>
      <c r="E641" s="3"/>
      <c r="F641" s="3"/>
      <c r="G641" s="4"/>
      <c r="H641" s="6"/>
      <c r="I641" s="6"/>
      <c r="J641" s="5"/>
      <c r="K641" s="3"/>
      <c r="L641" s="6"/>
      <c r="M641" s="6"/>
    </row>
    <row r="642" spans="1:13" s="25" customFormat="1" x14ac:dyDescent="0.25">
      <c r="A642" s="26"/>
      <c r="B642" s="3"/>
      <c r="C642" s="3"/>
      <c r="D642" s="3"/>
      <c r="E642" s="3"/>
      <c r="F642" s="3"/>
      <c r="G642" s="4"/>
      <c r="H642" s="6"/>
      <c r="I642" s="6"/>
      <c r="J642" s="5"/>
      <c r="K642" s="3"/>
      <c r="L642" s="6"/>
      <c r="M642" s="6"/>
    </row>
    <row r="643" spans="1:13" s="25" customFormat="1" x14ac:dyDescent="0.25">
      <c r="A643" s="26"/>
      <c r="B643" s="3"/>
      <c r="C643" s="3"/>
      <c r="D643" s="3"/>
      <c r="E643" s="3"/>
      <c r="F643" s="3"/>
      <c r="G643" s="4"/>
      <c r="H643" s="6"/>
      <c r="I643" s="6"/>
      <c r="J643" s="3"/>
      <c r="K643" s="3"/>
      <c r="L643" s="6"/>
      <c r="M643" s="6"/>
    </row>
    <row r="644" spans="1:13" s="25" customFormat="1" x14ac:dyDescent="0.25">
      <c r="A644" s="26"/>
      <c r="B644" s="3"/>
      <c r="C644" s="3"/>
      <c r="D644" s="3"/>
      <c r="E644" s="3"/>
      <c r="F644" s="3"/>
      <c r="G644" s="4"/>
      <c r="H644" s="6"/>
      <c r="I644" s="6"/>
      <c r="J644" s="5"/>
      <c r="K644" s="3"/>
      <c r="L644" s="6"/>
      <c r="M644" s="6"/>
    </row>
    <row r="645" spans="1:13" s="25" customFormat="1" x14ac:dyDescent="0.25">
      <c r="A645" s="26"/>
      <c r="B645" s="3"/>
      <c r="C645" s="3"/>
      <c r="D645" s="3"/>
      <c r="E645" s="3"/>
      <c r="F645" s="3"/>
      <c r="G645" s="4"/>
      <c r="H645" s="6"/>
      <c r="I645" s="6"/>
      <c r="J645" s="5"/>
      <c r="K645" s="3"/>
      <c r="L645" s="6"/>
      <c r="M645" s="6"/>
    </row>
    <row r="646" spans="1:13" s="25" customFormat="1" x14ac:dyDescent="0.25">
      <c r="A646" s="26"/>
      <c r="B646" s="3"/>
      <c r="C646" s="3"/>
      <c r="D646" s="3"/>
      <c r="E646" s="3"/>
      <c r="F646" s="3"/>
      <c r="G646" s="4"/>
      <c r="H646" s="6"/>
      <c r="I646" s="6"/>
      <c r="J646" s="3"/>
      <c r="K646" s="3"/>
      <c r="L646" s="6"/>
      <c r="M646" s="6"/>
    </row>
    <row r="647" spans="1:13" s="25" customFormat="1" x14ac:dyDescent="0.25">
      <c r="A647" s="26"/>
      <c r="B647" s="3"/>
      <c r="C647" s="3"/>
      <c r="D647" s="3"/>
      <c r="E647" s="3"/>
      <c r="F647" s="3"/>
      <c r="G647" s="4"/>
      <c r="H647" s="6"/>
      <c r="I647" s="6"/>
      <c r="J647" s="3"/>
      <c r="K647" s="3"/>
      <c r="L647" s="6"/>
      <c r="M647" s="6"/>
    </row>
    <row r="648" spans="1:13" s="25" customFormat="1" x14ac:dyDescent="0.25">
      <c r="A648" s="26"/>
      <c r="B648" s="3"/>
      <c r="C648" s="3"/>
      <c r="D648" s="3"/>
      <c r="E648" s="3"/>
      <c r="F648" s="3"/>
      <c r="G648" s="4"/>
      <c r="H648" s="6"/>
      <c r="I648" s="6"/>
      <c r="J648" s="5"/>
      <c r="K648" s="3"/>
      <c r="L648" s="6"/>
      <c r="M648" s="6"/>
    </row>
    <row r="649" spans="1:13" s="25" customFormat="1" x14ac:dyDescent="0.25">
      <c r="A649" s="26"/>
      <c r="B649" s="3"/>
      <c r="C649" s="3"/>
      <c r="D649" s="3"/>
      <c r="E649" s="3"/>
      <c r="F649" s="3"/>
      <c r="G649" s="4"/>
      <c r="H649" s="6"/>
      <c r="I649" s="6"/>
      <c r="J649" s="3"/>
      <c r="K649" s="3"/>
      <c r="L649" s="6"/>
      <c r="M649" s="6"/>
    </row>
    <row r="650" spans="1:13" s="25" customFormat="1" x14ac:dyDescent="0.25">
      <c r="A650" s="26"/>
      <c r="B650" s="3"/>
      <c r="C650" s="3"/>
      <c r="D650" s="3"/>
      <c r="E650" s="3"/>
      <c r="F650" s="3"/>
      <c r="G650" s="4"/>
      <c r="H650" s="6"/>
      <c r="I650" s="6"/>
      <c r="J650" s="3"/>
      <c r="K650" s="3"/>
      <c r="L650" s="6"/>
      <c r="M650" s="6"/>
    </row>
    <row r="651" spans="1:13" s="25" customFormat="1" x14ac:dyDescent="0.25">
      <c r="A651" s="26"/>
      <c r="B651" s="3"/>
      <c r="C651" s="3"/>
      <c r="D651" s="3"/>
      <c r="E651" s="3"/>
      <c r="F651" s="3"/>
      <c r="G651" s="4"/>
      <c r="H651" s="6"/>
      <c r="I651" s="6"/>
      <c r="J651" s="5"/>
      <c r="K651" s="3"/>
      <c r="L651" s="6"/>
      <c r="M651" s="6"/>
    </row>
    <row r="652" spans="1:13" s="25" customFormat="1" x14ac:dyDescent="0.25">
      <c r="A652" s="26"/>
      <c r="B652" s="3"/>
      <c r="C652" s="3"/>
      <c r="D652" s="3"/>
      <c r="E652" s="3"/>
      <c r="F652" s="3"/>
      <c r="G652" s="4"/>
      <c r="H652" s="6"/>
      <c r="I652" s="6"/>
      <c r="J652" s="3"/>
      <c r="K652" s="3"/>
      <c r="L652" s="6"/>
      <c r="M652" s="6"/>
    </row>
    <row r="653" spans="1:13" s="25" customFormat="1" x14ac:dyDescent="0.25">
      <c r="A653" s="26"/>
      <c r="B653" s="3"/>
      <c r="C653" s="3"/>
      <c r="D653" s="3"/>
      <c r="E653" s="3"/>
      <c r="F653" s="3"/>
      <c r="G653" s="4"/>
      <c r="H653" s="6"/>
      <c r="I653" s="6"/>
      <c r="J653" s="3"/>
      <c r="K653" s="3"/>
      <c r="L653" s="6"/>
      <c r="M653" s="6"/>
    </row>
    <row r="654" spans="1:13" s="25" customFormat="1" x14ac:dyDescent="0.25">
      <c r="A654" s="26"/>
      <c r="B654" s="3"/>
      <c r="C654" s="3"/>
      <c r="D654" s="3"/>
      <c r="E654" s="3"/>
      <c r="F654" s="3"/>
      <c r="G654" s="4"/>
      <c r="H654" s="6"/>
      <c r="I654" s="6"/>
      <c r="J654" s="3"/>
      <c r="K654" s="3"/>
      <c r="L654" s="6"/>
      <c r="M654" s="6"/>
    </row>
    <row r="655" spans="1:13" s="25" customFormat="1" x14ac:dyDescent="0.25">
      <c r="A655" s="26"/>
      <c r="B655" s="3"/>
      <c r="C655" s="3"/>
      <c r="D655" s="3"/>
      <c r="E655" s="3"/>
      <c r="F655" s="3"/>
      <c r="G655" s="4"/>
      <c r="H655" s="6"/>
      <c r="I655" s="6"/>
      <c r="J655" s="3"/>
      <c r="K655" s="3"/>
      <c r="L655" s="6"/>
      <c r="M655" s="6"/>
    </row>
    <row r="656" spans="1:13" s="25" customFormat="1" x14ac:dyDescent="0.25">
      <c r="A656" s="26"/>
      <c r="B656" s="3"/>
      <c r="C656" s="3"/>
      <c r="D656" s="3"/>
      <c r="E656" s="3"/>
      <c r="F656" s="3"/>
      <c r="G656" s="4"/>
      <c r="H656" s="6"/>
      <c r="I656" s="6"/>
      <c r="J656" s="3"/>
      <c r="K656" s="3"/>
      <c r="L656" s="6"/>
      <c r="M656" s="6"/>
    </row>
    <row r="657" spans="1:13" s="25" customFormat="1" x14ac:dyDescent="0.25">
      <c r="A657" s="26"/>
      <c r="B657" s="3"/>
      <c r="C657" s="3"/>
      <c r="D657" s="3"/>
      <c r="E657" s="3"/>
      <c r="F657" s="3"/>
      <c r="G657" s="4"/>
      <c r="H657" s="6"/>
      <c r="I657" s="6"/>
      <c r="J657" s="5"/>
      <c r="K657" s="3"/>
      <c r="L657" s="6"/>
      <c r="M657" s="6"/>
    </row>
    <row r="658" spans="1:13" s="25" customFormat="1" x14ac:dyDescent="0.25">
      <c r="A658" s="26"/>
      <c r="B658" s="3"/>
      <c r="C658" s="3"/>
      <c r="D658" s="3"/>
      <c r="E658" s="3"/>
      <c r="F658" s="3"/>
      <c r="G658" s="4"/>
      <c r="H658" s="6"/>
      <c r="I658" s="6"/>
      <c r="J658" s="5"/>
      <c r="K658" s="3"/>
      <c r="L658" s="6"/>
      <c r="M658" s="6"/>
    </row>
    <row r="659" spans="1:13" s="25" customFormat="1" x14ac:dyDescent="0.25">
      <c r="A659" s="26"/>
      <c r="B659" s="3"/>
      <c r="C659" s="3"/>
      <c r="D659" s="3"/>
      <c r="E659" s="3"/>
      <c r="F659" s="3"/>
      <c r="G659" s="4"/>
      <c r="H659" s="6"/>
      <c r="I659" s="6"/>
      <c r="J659" s="3"/>
      <c r="K659" s="3"/>
      <c r="L659" s="6"/>
      <c r="M659" s="6"/>
    </row>
    <row r="660" spans="1:13" s="25" customFormat="1" x14ac:dyDescent="0.25">
      <c r="A660" s="26"/>
      <c r="B660" s="3"/>
      <c r="C660" s="3"/>
      <c r="D660" s="3"/>
      <c r="E660" s="3"/>
      <c r="F660" s="3"/>
      <c r="G660" s="4"/>
      <c r="H660" s="6"/>
      <c r="I660" s="6"/>
      <c r="J660" s="5"/>
      <c r="K660" s="3"/>
      <c r="L660" s="6"/>
      <c r="M660" s="6"/>
    </row>
    <row r="661" spans="1:13" s="25" customFormat="1" x14ac:dyDescent="0.25">
      <c r="A661" s="26"/>
      <c r="B661" s="3"/>
      <c r="C661" s="3"/>
      <c r="D661" s="3"/>
      <c r="E661" s="3"/>
      <c r="F661" s="3"/>
      <c r="G661" s="4"/>
      <c r="H661" s="6"/>
      <c r="I661" s="6"/>
      <c r="J661" s="5"/>
      <c r="K661" s="3"/>
      <c r="L661" s="6"/>
      <c r="M661" s="6"/>
    </row>
    <row r="662" spans="1:13" s="25" customFormat="1" x14ac:dyDescent="0.25">
      <c r="A662" s="26"/>
      <c r="B662" s="3"/>
      <c r="C662" s="3"/>
      <c r="D662" s="3"/>
      <c r="E662" s="3"/>
      <c r="F662" s="3"/>
      <c r="G662" s="4"/>
      <c r="H662" s="6"/>
      <c r="I662" s="6"/>
      <c r="J662" s="5"/>
      <c r="K662" s="3"/>
      <c r="L662" s="6"/>
      <c r="M662" s="6"/>
    </row>
    <row r="663" spans="1:13" s="25" customFormat="1" x14ac:dyDescent="0.25">
      <c r="A663" s="26"/>
      <c r="B663" s="3"/>
      <c r="C663" s="3"/>
      <c r="D663" s="3"/>
      <c r="E663" s="3"/>
      <c r="F663" s="3"/>
      <c r="G663" s="4"/>
      <c r="H663" s="6"/>
      <c r="I663" s="6"/>
      <c r="J663" s="5"/>
      <c r="K663" s="3"/>
      <c r="L663" s="6"/>
      <c r="M663" s="6"/>
    </row>
    <row r="664" spans="1:13" s="25" customFormat="1" x14ac:dyDescent="0.25">
      <c r="A664" s="26"/>
      <c r="B664" s="3"/>
      <c r="C664" s="3"/>
      <c r="D664" s="3"/>
      <c r="E664" s="3"/>
      <c r="F664" s="3"/>
      <c r="G664" s="4"/>
      <c r="H664" s="6"/>
      <c r="I664" s="6"/>
      <c r="J664" s="5"/>
      <c r="K664" s="3"/>
      <c r="L664" s="6"/>
      <c r="M664" s="6"/>
    </row>
    <row r="665" spans="1:13" s="25" customFormat="1" x14ac:dyDescent="0.25">
      <c r="A665" s="26"/>
      <c r="B665" s="3"/>
      <c r="C665" s="3"/>
      <c r="D665" s="3"/>
      <c r="E665" s="3"/>
      <c r="F665" s="3"/>
      <c r="G665" s="4"/>
      <c r="H665" s="6"/>
      <c r="I665" s="6"/>
      <c r="J665" s="5"/>
      <c r="K665" s="3"/>
      <c r="L665" s="6"/>
      <c r="M665" s="6"/>
    </row>
    <row r="666" spans="1:13" s="25" customFormat="1" x14ac:dyDescent="0.25">
      <c r="A666" s="26"/>
      <c r="B666" s="3"/>
      <c r="C666" s="3"/>
      <c r="D666" s="3"/>
      <c r="E666" s="3"/>
      <c r="F666" s="3"/>
      <c r="G666" s="4"/>
      <c r="H666" s="6"/>
      <c r="I666" s="6"/>
      <c r="J666" s="3"/>
      <c r="K666" s="3"/>
      <c r="L666" s="6"/>
      <c r="M666" s="6"/>
    </row>
    <row r="667" spans="1:13" s="25" customFormat="1" x14ac:dyDescent="0.25">
      <c r="A667" s="26"/>
      <c r="B667" s="3"/>
      <c r="C667" s="3"/>
      <c r="D667" s="3"/>
      <c r="E667" s="3"/>
      <c r="F667" s="3"/>
      <c r="G667" s="4"/>
      <c r="H667" s="6"/>
      <c r="I667" s="6"/>
      <c r="J667" s="3"/>
      <c r="K667" s="3"/>
      <c r="L667" s="6"/>
      <c r="M667" s="6"/>
    </row>
    <row r="668" spans="1:13" s="25" customFormat="1" x14ac:dyDescent="0.25">
      <c r="A668" s="26"/>
      <c r="B668" s="3"/>
      <c r="C668" s="3"/>
      <c r="D668" s="3"/>
      <c r="E668" s="3"/>
      <c r="F668" s="3"/>
      <c r="G668" s="4"/>
      <c r="H668" s="6"/>
      <c r="I668" s="6"/>
      <c r="J668" s="3"/>
      <c r="K668" s="3"/>
      <c r="L668" s="6"/>
      <c r="M668" s="6"/>
    </row>
    <row r="669" spans="1:13" s="25" customFormat="1" x14ac:dyDescent="0.25">
      <c r="A669" s="26"/>
      <c r="B669" s="3"/>
      <c r="C669" s="3"/>
      <c r="D669" s="3"/>
      <c r="E669" s="3"/>
      <c r="F669" s="3"/>
      <c r="G669" s="4"/>
      <c r="H669" s="6"/>
      <c r="I669" s="6"/>
      <c r="J669" s="3"/>
      <c r="K669" s="3"/>
      <c r="L669" s="6"/>
      <c r="M669" s="6"/>
    </row>
    <row r="670" spans="1:13" s="25" customFormat="1" x14ac:dyDescent="0.25">
      <c r="A670" s="26"/>
      <c r="B670" s="3"/>
      <c r="C670" s="3"/>
      <c r="D670" s="3"/>
      <c r="E670" s="3"/>
      <c r="F670" s="3"/>
      <c r="G670" s="4"/>
      <c r="H670" s="6"/>
      <c r="I670" s="6"/>
      <c r="J670" s="3"/>
      <c r="K670" s="3"/>
      <c r="L670" s="6"/>
      <c r="M670" s="6"/>
    </row>
    <row r="671" spans="1:13" s="25" customFormat="1" x14ac:dyDescent="0.25">
      <c r="A671" s="26"/>
      <c r="B671" s="3"/>
      <c r="C671" s="3"/>
      <c r="D671" s="3"/>
      <c r="E671" s="3"/>
      <c r="F671" s="3"/>
      <c r="G671" s="4"/>
      <c r="H671" s="6"/>
      <c r="I671" s="6"/>
      <c r="J671" s="3"/>
      <c r="K671" s="3"/>
      <c r="L671" s="6"/>
      <c r="M671" s="6"/>
    </row>
    <row r="672" spans="1:13" s="25" customFormat="1" x14ac:dyDescent="0.25">
      <c r="A672" s="26"/>
      <c r="B672" s="3"/>
      <c r="C672" s="3"/>
      <c r="D672" s="3"/>
      <c r="E672" s="3"/>
      <c r="F672" s="3"/>
      <c r="G672" s="4"/>
      <c r="H672" s="6"/>
      <c r="I672" s="6"/>
      <c r="J672" s="3"/>
      <c r="K672" s="3"/>
      <c r="L672" s="6"/>
      <c r="M672" s="6"/>
    </row>
    <row r="673" spans="1:13" s="25" customFormat="1" x14ac:dyDescent="0.25">
      <c r="A673" s="26"/>
      <c r="B673" s="3"/>
      <c r="C673" s="3"/>
      <c r="D673" s="3"/>
      <c r="E673" s="3"/>
      <c r="F673" s="3"/>
      <c r="G673" s="4"/>
      <c r="H673" s="6"/>
      <c r="I673" s="6"/>
      <c r="J673" s="3"/>
      <c r="K673" s="3"/>
      <c r="L673" s="6"/>
      <c r="M673" s="6"/>
    </row>
    <row r="674" spans="1:13" s="25" customFormat="1" x14ac:dyDescent="0.25">
      <c r="A674" s="26"/>
      <c r="B674" s="3"/>
      <c r="C674" s="3"/>
      <c r="D674" s="3"/>
      <c r="E674" s="3"/>
      <c r="F674" s="3"/>
      <c r="G674" s="4"/>
      <c r="H674" s="6"/>
      <c r="I674" s="6"/>
      <c r="J674" s="3"/>
      <c r="K674" s="3"/>
      <c r="L674" s="6"/>
      <c r="M674" s="6"/>
    </row>
    <row r="675" spans="1:13" s="25" customFormat="1" x14ac:dyDescent="0.25">
      <c r="A675" s="26"/>
      <c r="B675" s="3"/>
      <c r="C675" s="3"/>
      <c r="D675" s="3"/>
      <c r="E675" s="3"/>
      <c r="F675" s="3"/>
      <c r="G675" s="4"/>
      <c r="H675" s="6"/>
      <c r="I675" s="6"/>
      <c r="J675" s="3"/>
      <c r="K675" s="3"/>
      <c r="L675" s="6"/>
      <c r="M675" s="6"/>
    </row>
    <row r="676" spans="1:13" s="25" customFormat="1" x14ac:dyDescent="0.25">
      <c r="A676" s="26"/>
      <c r="B676" s="3"/>
      <c r="C676" s="3"/>
      <c r="D676" s="3"/>
      <c r="E676" s="3"/>
      <c r="F676" s="3"/>
      <c r="G676" s="4"/>
      <c r="H676" s="6"/>
      <c r="I676" s="6"/>
      <c r="J676" s="3"/>
      <c r="K676" s="3"/>
      <c r="L676" s="6"/>
      <c r="M676" s="6"/>
    </row>
    <row r="677" spans="1:13" s="25" customFormat="1" x14ac:dyDescent="0.25">
      <c r="A677" s="26"/>
      <c r="B677" s="3"/>
      <c r="C677" s="3"/>
      <c r="D677" s="3"/>
      <c r="E677" s="3"/>
      <c r="F677" s="3"/>
      <c r="G677" s="4"/>
      <c r="H677" s="6"/>
      <c r="I677" s="6"/>
      <c r="J677" s="3"/>
      <c r="K677" s="3"/>
      <c r="L677" s="6"/>
      <c r="M677" s="6"/>
    </row>
    <row r="678" spans="1:13" s="25" customFormat="1" x14ac:dyDescent="0.25">
      <c r="A678" s="26"/>
      <c r="B678" s="3"/>
      <c r="C678" s="3"/>
      <c r="D678" s="3"/>
      <c r="E678" s="3"/>
      <c r="F678" s="3"/>
      <c r="G678" s="4"/>
      <c r="H678" s="6"/>
      <c r="I678" s="6"/>
      <c r="J678" s="3"/>
      <c r="K678" s="3"/>
      <c r="L678" s="6"/>
      <c r="M678" s="6"/>
    </row>
    <row r="679" spans="1:13" s="25" customFormat="1" x14ac:dyDescent="0.25">
      <c r="A679" s="26"/>
      <c r="B679" s="3"/>
      <c r="C679" s="3"/>
      <c r="D679" s="3"/>
      <c r="E679" s="3"/>
      <c r="F679" s="3"/>
      <c r="G679" s="4"/>
      <c r="H679" s="6"/>
      <c r="I679" s="6"/>
      <c r="J679" s="3"/>
      <c r="K679" s="3"/>
      <c r="L679" s="6"/>
      <c r="M679" s="6"/>
    </row>
    <row r="680" spans="1:13" s="25" customFormat="1" x14ac:dyDescent="0.25">
      <c r="A680" s="26"/>
      <c r="B680" s="3"/>
      <c r="C680" s="3"/>
      <c r="D680" s="3"/>
      <c r="E680" s="3"/>
      <c r="F680" s="3"/>
      <c r="G680" s="4"/>
      <c r="H680" s="6"/>
      <c r="I680" s="6"/>
      <c r="J680" s="5"/>
      <c r="K680" s="3"/>
      <c r="L680" s="6"/>
      <c r="M680" s="6"/>
    </row>
    <row r="681" spans="1:13" s="25" customFormat="1" x14ac:dyDescent="0.25">
      <c r="A681" s="26"/>
      <c r="B681" s="3"/>
      <c r="C681" s="3"/>
      <c r="D681" s="3"/>
      <c r="E681" s="3"/>
      <c r="F681" s="3"/>
      <c r="G681" s="4"/>
      <c r="H681" s="6"/>
      <c r="I681" s="6"/>
      <c r="J681" s="5"/>
      <c r="K681" s="3"/>
      <c r="L681" s="6"/>
      <c r="M681" s="6"/>
    </row>
    <row r="682" spans="1:13" s="25" customFormat="1" x14ac:dyDescent="0.25">
      <c r="A682" s="26"/>
      <c r="B682" s="3"/>
      <c r="C682" s="3"/>
      <c r="D682" s="3"/>
      <c r="E682" s="3"/>
      <c r="F682" s="3"/>
      <c r="G682" s="4"/>
      <c r="H682" s="6"/>
      <c r="I682" s="6"/>
      <c r="J682" s="5"/>
      <c r="K682" s="3"/>
      <c r="L682" s="6"/>
      <c r="M682" s="6"/>
    </row>
    <row r="683" spans="1:13" s="25" customFormat="1" x14ac:dyDescent="0.25">
      <c r="A683" s="26"/>
      <c r="B683" s="3"/>
      <c r="C683" s="3"/>
      <c r="D683" s="3"/>
      <c r="E683" s="3"/>
      <c r="F683" s="3"/>
      <c r="G683" s="4"/>
      <c r="H683" s="6"/>
      <c r="I683" s="6"/>
      <c r="J683" s="5"/>
      <c r="K683" s="3"/>
      <c r="L683" s="6"/>
      <c r="M683" s="6"/>
    </row>
    <row r="684" spans="1:13" s="25" customFormat="1" x14ac:dyDescent="0.25">
      <c r="A684" s="26"/>
      <c r="B684" s="3"/>
      <c r="C684" s="3"/>
      <c r="D684" s="3"/>
      <c r="E684" s="3"/>
      <c r="F684" s="3"/>
      <c r="G684" s="4"/>
      <c r="H684" s="6"/>
      <c r="I684" s="6"/>
      <c r="J684" s="5"/>
      <c r="K684" s="3"/>
      <c r="L684" s="6"/>
      <c r="M684" s="6"/>
    </row>
    <row r="685" spans="1:13" s="25" customFormat="1" x14ac:dyDescent="0.25">
      <c r="A685" s="26"/>
      <c r="B685" s="3"/>
      <c r="C685" s="3"/>
      <c r="D685" s="3"/>
      <c r="E685" s="3"/>
      <c r="F685" s="3"/>
      <c r="G685" s="4"/>
      <c r="H685" s="6"/>
      <c r="I685" s="6"/>
      <c r="J685" s="5"/>
      <c r="K685" s="3"/>
      <c r="L685" s="6"/>
      <c r="M685" s="6"/>
    </row>
    <row r="686" spans="1:13" s="25" customFormat="1" x14ac:dyDescent="0.25">
      <c r="A686" s="26"/>
      <c r="B686" s="3"/>
      <c r="C686" s="3"/>
      <c r="D686" s="3"/>
      <c r="E686" s="3"/>
      <c r="F686" s="3"/>
      <c r="G686" s="4"/>
      <c r="H686" s="6"/>
      <c r="I686" s="6"/>
      <c r="J686" s="5"/>
      <c r="K686" s="3"/>
      <c r="L686" s="6"/>
      <c r="M686" s="6"/>
    </row>
    <row r="687" spans="1:13" s="25" customFormat="1" x14ac:dyDescent="0.25">
      <c r="A687" s="26"/>
      <c r="B687" s="3"/>
      <c r="C687" s="3"/>
      <c r="D687" s="3"/>
      <c r="E687" s="3"/>
      <c r="F687" s="3"/>
      <c r="G687" s="4"/>
      <c r="H687" s="6"/>
      <c r="I687" s="6"/>
      <c r="J687" s="5"/>
      <c r="K687" s="3"/>
      <c r="L687" s="6"/>
      <c r="M687" s="6"/>
    </row>
    <row r="688" spans="1:13" s="25" customFormat="1" x14ac:dyDescent="0.25">
      <c r="A688" s="26"/>
      <c r="B688" s="3"/>
      <c r="C688" s="3"/>
      <c r="D688" s="3"/>
      <c r="E688" s="3"/>
      <c r="F688" s="3"/>
      <c r="G688" s="4"/>
      <c r="H688" s="6"/>
      <c r="I688" s="6"/>
      <c r="J688" s="5"/>
      <c r="K688" s="3"/>
      <c r="L688" s="6"/>
      <c r="M688" s="6"/>
    </row>
    <row r="689" spans="1:13" s="25" customFormat="1" x14ac:dyDescent="0.25">
      <c r="A689" s="26"/>
      <c r="B689" s="3"/>
      <c r="C689" s="3"/>
      <c r="D689" s="3"/>
      <c r="E689" s="3"/>
      <c r="F689" s="3"/>
      <c r="G689" s="4"/>
      <c r="H689" s="6"/>
      <c r="I689" s="6"/>
      <c r="J689" s="5"/>
      <c r="K689" s="3"/>
      <c r="L689" s="6"/>
      <c r="M689" s="6"/>
    </row>
    <row r="690" spans="1:13" s="25" customFormat="1" x14ac:dyDescent="0.25">
      <c r="A690" s="26"/>
      <c r="B690" s="3"/>
      <c r="C690" s="3"/>
      <c r="D690" s="3"/>
      <c r="E690" s="3"/>
      <c r="F690" s="3"/>
      <c r="G690" s="4"/>
      <c r="H690" s="6"/>
      <c r="I690" s="6"/>
      <c r="J690" s="5"/>
      <c r="K690" s="3"/>
      <c r="L690" s="6"/>
      <c r="M690" s="6"/>
    </row>
    <row r="691" spans="1:13" s="25" customFormat="1" x14ac:dyDescent="0.25">
      <c r="A691" s="26"/>
      <c r="B691" s="3"/>
      <c r="C691" s="3"/>
      <c r="D691" s="3"/>
      <c r="E691" s="3"/>
      <c r="F691" s="3"/>
      <c r="G691" s="4"/>
      <c r="H691" s="6"/>
      <c r="I691" s="6"/>
      <c r="J691" s="5"/>
      <c r="K691" s="3"/>
      <c r="L691" s="6"/>
      <c r="M691" s="6"/>
    </row>
    <row r="692" spans="1:13" s="25" customFormat="1" x14ac:dyDescent="0.25">
      <c r="A692" s="26"/>
      <c r="B692" s="3"/>
      <c r="C692" s="3"/>
      <c r="D692" s="3"/>
      <c r="E692" s="3"/>
      <c r="F692" s="3"/>
      <c r="G692" s="4"/>
      <c r="H692" s="6"/>
      <c r="I692" s="6"/>
      <c r="J692" s="5"/>
      <c r="K692" s="3"/>
      <c r="L692" s="6"/>
      <c r="M692" s="6"/>
    </row>
    <row r="693" spans="1:13" s="25" customFormat="1" x14ac:dyDescent="0.25">
      <c r="A693" s="26"/>
      <c r="B693" s="3"/>
      <c r="C693" s="3"/>
      <c r="D693" s="3"/>
      <c r="E693" s="66"/>
      <c r="F693" s="3"/>
      <c r="G693" s="4"/>
      <c r="H693" s="6"/>
      <c r="I693" s="6"/>
      <c r="J693" s="5"/>
      <c r="K693" s="3"/>
      <c r="L693" s="6"/>
      <c r="M693" s="6"/>
    </row>
    <row r="694" spans="1:13" s="25" customFormat="1" x14ac:dyDescent="0.25">
      <c r="A694" s="26"/>
      <c r="B694" s="3"/>
      <c r="C694" s="3"/>
      <c r="D694" s="3"/>
      <c r="E694" s="3"/>
      <c r="F694" s="3"/>
      <c r="G694" s="4"/>
      <c r="H694" s="44"/>
      <c r="I694" s="44"/>
      <c r="J694" s="5"/>
      <c r="K694" s="3"/>
      <c r="L694" s="44"/>
      <c r="M694" s="44"/>
    </row>
    <row r="695" spans="1:13" s="25" customFormat="1" x14ac:dyDescent="0.25">
      <c r="A695" s="26"/>
      <c r="B695" s="3"/>
      <c r="C695" s="3"/>
      <c r="D695" s="3"/>
      <c r="E695" s="3"/>
      <c r="F695" s="3"/>
      <c r="G695" s="4"/>
      <c r="H695" s="6"/>
      <c r="I695" s="6"/>
      <c r="J695" s="5"/>
      <c r="K695" s="3"/>
      <c r="L695" s="6"/>
      <c r="M695" s="6"/>
    </row>
    <row r="696" spans="1:13" s="25" customFormat="1" x14ac:dyDescent="0.25">
      <c r="A696" s="26"/>
      <c r="B696" s="3"/>
      <c r="C696" s="3"/>
      <c r="D696" s="3"/>
      <c r="E696" s="3"/>
      <c r="F696" s="3"/>
      <c r="G696" s="4"/>
      <c r="H696" s="6"/>
      <c r="I696" s="6"/>
      <c r="J696" s="5"/>
      <c r="K696" s="3"/>
      <c r="L696" s="6"/>
      <c r="M696" s="6"/>
    </row>
    <row r="697" spans="1:13" s="25" customFormat="1" x14ac:dyDescent="0.25">
      <c r="A697" s="26"/>
      <c r="B697" s="3"/>
      <c r="C697" s="3"/>
      <c r="D697" s="3"/>
      <c r="E697" s="3"/>
      <c r="F697" s="3"/>
      <c r="G697" s="4"/>
      <c r="H697" s="6"/>
      <c r="I697" s="6"/>
      <c r="J697" s="5"/>
      <c r="K697" s="3"/>
      <c r="L697" s="6"/>
      <c r="M697" s="6"/>
    </row>
    <row r="698" spans="1:13" s="25" customFormat="1" x14ac:dyDescent="0.25">
      <c r="A698" s="26"/>
      <c r="B698" s="3"/>
      <c r="C698" s="3"/>
      <c r="D698" s="3"/>
      <c r="E698" s="3"/>
      <c r="F698" s="3"/>
      <c r="G698" s="4"/>
      <c r="H698" s="6"/>
      <c r="I698" s="6"/>
      <c r="J698" s="5"/>
      <c r="K698" s="3"/>
      <c r="L698" s="6"/>
      <c r="M698" s="6"/>
    </row>
    <row r="699" spans="1:13" s="25" customFormat="1" x14ac:dyDescent="0.25">
      <c r="A699" s="26"/>
      <c r="B699" s="3"/>
      <c r="C699" s="3"/>
      <c r="D699" s="3"/>
      <c r="E699" s="3"/>
      <c r="F699" s="3"/>
      <c r="G699" s="4"/>
      <c r="H699" s="6"/>
      <c r="I699" s="6"/>
      <c r="J699" s="3"/>
      <c r="K699" s="3"/>
      <c r="L699" s="6"/>
      <c r="M699" s="6"/>
    </row>
    <row r="700" spans="1:13" s="25" customFormat="1" x14ac:dyDescent="0.25">
      <c r="A700" s="26"/>
      <c r="B700" s="3"/>
      <c r="C700" s="3"/>
      <c r="D700" s="3"/>
      <c r="E700" s="3"/>
      <c r="F700" s="3"/>
      <c r="G700" s="4"/>
      <c r="H700" s="6"/>
      <c r="I700" s="6"/>
      <c r="J700" s="3"/>
      <c r="K700" s="3"/>
      <c r="L700" s="6"/>
      <c r="M700" s="6"/>
    </row>
    <row r="701" spans="1:13" s="25" customFormat="1" x14ac:dyDescent="0.25">
      <c r="A701" s="26"/>
      <c r="B701" s="3"/>
      <c r="C701" s="3"/>
      <c r="D701" s="3"/>
      <c r="E701" s="3"/>
      <c r="F701" s="3"/>
      <c r="G701" s="4"/>
      <c r="H701" s="6"/>
      <c r="I701" s="6"/>
      <c r="J701" s="3"/>
      <c r="K701" s="3"/>
      <c r="L701" s="6"/>
      <c r="M701" s="6"/>
    </row>
    <row r="702" spans="1:13" s="25" customFormat="1" x14ac:dyDescent="0.25">
      <c r="A702" s="26"/>
      <c r="B702" s="3"/>
      <c r="C702" s="3"/>
      <c r="D702" s="3"/>
      <c r="E702" s="3"/>
      <c r="F702" s="3"/>
      <c r="G702" s="4"/>
      <c r="H702" s="6"/>
      <c r="I702" s="6"/>
      <c r="J702" s="5"/>
      <c r="K702" s="3"/>
      <c r="L702" s="6"/>
      <c r="M702" s="6"/>
    </row>
    <row r="703" spans="1:13" s="25" customFormat="1" x14ac:dyDescent="0.25">
      <c r="A703" s="26"/>
      <c r="B703" s="3"/>
      <c r="C703" s="3"/>
      <c r="D703" s="3"/>
      <c r="E703" s="3"/>
      <c r="F703" s="3"/>
      <c r="G703" s="4"/>
      <c r="H703" s="6"/>
      <c r="I703" s="6"/>
      <c r="J703" s="3"/>
      <c r="K703" s="3"/>
      <c r="L703" s="6"/>
      <c r="M703" s="6"/>
    </row>
    <row r="704" spans="1:13" s="25" customFormat="1" x14ac:dyDescent="0.25">
      <c r="A704" s="26"/>
      <c r="B704" s="3"/>
      <c r="C704" s="3"/>
      <c r="D704" s="3"/>
      <c r="E704" s="3"/>
      <c r="F704" s="3"/>
      <c r="G704" s="4"/>
      <c r="H704" s="6"/>
      <c r="I704" s="6"/>
      <c r="J704" s="5"/>
      <c r="K704" s="3"/>
      <c r="L704" s="6"/>
      <c r="M704" s="6"/>
    </row>
    <row r="705" spans="1:13" s="25" customFormat="1" x14ac:dyDescent="0.25">
      <c r="A705" s="26"/>
      <c r="B705" s="3"/>
      <c r="C705" s="3"/>
      <c r="D705" s="3"/>
      <c r="E705" s="3"/>
      <c r="F705" s="3"/>
      <c r="G705" s="4"/>
      <c r="H705" s="6"/>
      <c r="I705" s="6"/>
      <c r="J705" s="5"/>
      <c r="K705" s="3"/>
      <c r="L705" s="6"/>
      <c r="M705" s="6"/>
    </row>
    <row r="706" spans="1:13" s="25" customFormat="1" x14ac:dyDescent="0.25">
      <c r="A706" s="26"/>
      <c r="B706" s="3"/>
      <c r="C706" s="3"/>
      <c r="D706" s="3"/>
      <c r="E706" s="3"/>
      <c r="F706" s="3"/>
      <c r="G706" s="4"/>
      <c r="H706" s="6"/>
      <c r="I706" s="6"/>
      <c r="J706" s="5"/>
      <c r="K706" s="3"/>
      <c r="L706" s="6"/>
      <c r="M706" s="6"/>
    </row>
    <row r="707" spans="1:13" s="25" customFormat="1" x14ac:dyDescent="0.25">
      <c r="A707" s="26"/>
      <c r="B707" s="3"/>
      <c r="C707" s="3"/>
      <c r="D707" s="3"/>
      <c r="E707" s="3"/>
      <c r="F707" s="3"/>
      <c r="G707" s="4"/>
      <c r="H707" s="6"/>
      <c r="I707" s="6"/>
      <c r="J707" s="5"/>
      <c r="K707" s="3"/>
      <c r="L707" s="6"/>
      <c r="M707" s="6"/>
    </row>
    <row r="708" spans="1:13" s="25" customFormat="1" x14ac:dyDescent="0.25">
      <c r="A708" s="26"/>
      <c r="B708" s="3"/>
      <c r="C708" s="3"/>
      <c r="D708" s="3"/>
      <c r="E708" s="3"/>
      <c r="F708" s="3"/>
      <c r="G708" s="4"/>
      <c r="H708" s="6"/>
      <c r="I708" s="6"/>
      <c r="J708" s="5"/>
      <c r="K708" s="3"/>
      <c r="L708" s="6"/>
      <c r="M708" s="6"/>
    </row>
    <row r="709" spans="1:13" s="25" customFormat="1" x14ac:dyDescent="0.25">
      <c r="A709" s="26"/>
      <c r="B709" s="3"/>
      <c r="C709" s="3"/>
      <c r="D709" s="3"/>
      <c r="E709" s="3"/>
      <c r="F709" s="3"/>
      <c r="G709" s="4"/>
      <c r="H709" s="6"/>
      <c r="I709" s="6"/>
      <c r="J709" s="5"/>
      <c r="K709" s="3"/>
      <c r="L709" s="6"/>
      <c r="M709" s="6"/>
    </row>
    <row r="710" spans="1:13" s="25" customFormat="1" x14ac:dyDescent="0.25">
      <c r="A710" s="26"/>
      <c r="B710" s="3"/>
      <c r="C710" s="3"/>
      <c r="D710" s="3"/>
      <c r="E710" s="3"/>
      <c r="F710" s="3"/>
      <c r="G710" s="4"/>
      <c r="H710" s="6"/>
      <c r="I710" s="6"/>
      <c r="J710" s="5"/>
      <c r="K710" s="3"/>
      <c r="L710" s="6"/>
      <c r="M710" s="6"/>
    </row>
    <row r="711" spans="1:13" s="25" customFormat="1" x14ac:dyDescent="0.25">
      <c r="A711" s="26"/>
      <c r="B711" s="3"/>
      <c r="C711" s="3"/>
      <c r="D711" s="3"/>
      <c r="E711" s="3"/>
      <c r="F711" s="3"/>
      <c r="G711" s="3"/>
      <c r="H711" s="6"/>
      <c r="I711" s="6"/>
      <c r="J711" s="5"/>
      <c r="K711" s="3"/>
      <c r="L711" s="6"/>
      <c r="M711" s="6"/>
    </row>
    <row r="712" spans="1:13" s="25" customFormat="1" x14ac:dyDescent="0.25">
      <c r="A712" s="26"/>
      <c r="B712" s="3"/>
      <c r="C712" s="3"/>
      <c r="D712" s="3"/>
      <c r="E712" s="3"/>
      <c r="F712" s="3"/>
      <c r="G712" s="4"/>
      <c r="H712" s="6"/>
      <c r="I712" s="6"/>
      <c r="J712" s="5"/>
      <c r="K712" s="3"/>
      <c r="L712" s="6"/>
      <c r="M712" s="6"/>
    </row>
    <row r="713" spans="1:13" s="25" customFormat="1" x14ac:dyDescent="0.25">
      <c r="A713" s="26"/>
      <c r="B713" s="3"/>
      <c r="C713" s="3"/>
      <c r="D713" s="3"/>
      <c r="E713" s="3"/>
      <c r="F713" s="3"/>
      <c r="G713" s="4"/>
      <c r="H713" s="6"/>
      <c r="I713" s="6"/>
      <c r="J713" s="5"/>
      <c r="K713" s="3"/>
      <c r="L713" s="6"/>
      <c r="M713" s="6"/>
    </row>
    <row r="714" spans="1:13" s="25" customFormat="1" x14ac:dyDescent="0.25">
      <c r="A714" s="26"/>
      <c r="B714" s="3"/>
      <c r="C714" s="3"/>
      <c r="D714" s="3"/>
      <c r="E714" s="3"/>
      <c r="F714" s="3"/>
      <c r="G714" s="4"/>
      <c r="H714" s="6"/>
      <c r="I714" s="6"/>
      <c r="J714" s="5"/>
      <c r="K714" s="3"/>
      <c r="L714" s="6"/>
      <c r="M714" s="6"/>
    </row>
    <row r="715" spans="1:13" s="25" customFormat="1" x14ac:dyDescent="0.25">
      <c r="A715" s="26"/>
      <c r="B715" s="3"/>
      <c r="C715" s="3"/>
      <c r="D715" s="3"/>
      <c r="E715" s="3"/>
      <c r="F715" s="3"/>
      <c r="G715" s="4"/>
      <c r="H715" s="6"/>
      <c r="I715" s="6"/>
      <c r="J715" s="5"/>
      <c r="K715" s="3"/>
      <c r="L715" s="6"/>
      <c r="M715" s="6"/>
    </row>
    <row r="716" spans="1:13" s="25" customFormat="1" x14ac:dyDescent="0.25">
      <c r="A716" s="26"/>
      <c r="B716" s="3"/>
      <c r="C716" s="3"/>
      <c r="D716" s="3"/>
      <c r="E716" s="3"/>
      <c r="F716" s="3"/>
      <c r="G716" s="4"/>
      <c r="H716" s="6"/>
      <c r="I716" s="6"/>
      <c r="J716" s="5"/>
      <c r="K716" s="3"/>
      <c r="L716" s="6"/>
      <c r="M716" s="6"/>
    </row>
    <row r="717" spans="1:13" s="25" customFormat="1" x14ac:dyDescent="0.25">
      <c r="A717" s="26"/>
      <c r="B717" s="3"/>
      <c r="C717" s="3"/>
      <c r="D717" s="3"/>
      <c r="E717" s="3"/>
      <c r="F717" s="3"/>
      <c r="G717" s="4"/>
      <c r="H717" s="6"/>
      <c r="I717" s="6"/>
      <c r="J717" s="3"/>
      <c r="K717" s="3"/>
      <c r="L717" s="6"/>
      <c r="M717" s="6"/>
    </row>
    <row r="718" spans="1:13" s="25" customFormat="1" x14ac:dyDescent="0.25">
      <c r="A718" s="26"/>
      <c r="B718" s="3"/>
      <c r="C718" s="3"/>
      <c r="D718" s="3"/>
      <c r="E718" s="3"/>
      <c r="F718" s="3"/>
      <c r="G718" s="67"/>
      <c r="H718" s="6"/>
      <c r="I718" s="6"/>
      <c r="J718" s="3"/>
      <c r="K718" s="3"/>
      <c r="L718" s="6"/>
      <c r="M718" s="6"/>
    </row>
    <row r="719" spans="1:13" s="25" customFormat="1" x14ac:dyDescent="0.25">
      <c r="A719" s="26"/>
      <c r="B719" s="3"/>
      <c r="C719" s="3"/>
      <c r="D719" s="3"/>
      <c r="E719" s="3"/>
      <c r="F719" s="3"/>
      <c r="G719" s="4"/>
      <c r="H719" s="6"/>
      <c r="I719" s="6"/>
      <c r="J719" s="5"/>
      <c r="K719" s="3"/>
      <c r="L719" s="6"/>
      <c r="M719" s="6"/>
    </row>
    <row r="720" spans="1:13" s="25" customFormat="1" x14ac:dyDescent="0.25">
      <c r="A720" s="26"/>
      <c r="B720" s="3"/>
      <c r="C720" s="3"/>
      <c r="D720" s="3"/>
      <c r="E720" s="3"/>
      <c r="F720" s="3"/>
      <c r="G720" s="4"/>
      <c r="H720" s="6"/>
      <c r="I720" s="6"/>
      <c r="J720" s="5"/>
      <c r="K720" s="3"/>
      <c r="L720" s="6"/>
      <c r="M720" s="6"/>
    </row>
    <row r="721" spans="1:13" s="25" customFormat="1" x14ac:dyDescent="0.25">
      <c r="A721" s="26"/>
      <c r="B721" s="3"/>
      <c r="C721" s="3"/>
      <c r="D721" s="3"/>
      <c r="E721" s="3"/>
      <c r="F721" s="3"/>
      <c r="G721" s="4"/>
      <c r="H721" s="6"/>
      <c r="I721" s="6"/>
      <c r="J721" s="5"/>
      <c r="K721" s="3"/>
      <c r="L721" s="6"/>
      <c r="M721" s="6"/>
    </row>
    <row r="722" spans="1:13" s="25" customFormat="1" x14ac:dyDescent="0.25">
      <c r="A722" s="26"/>
      <c r="B722" s="3"/>
      <c r="C722" s="3"/>
      <c r="D722" s="3"/>
      <c r="E722" s="3"/>
      <c r="F722" s="3"/>
      <c r="G722" s="4"/>
      <c r="H722" s="6"/>
      <c r="I722" s="6"/>
      <c r="J722" s="5"/>
      <c r="K722" s="3"/>
      <c r="L722" s="6"/>
      <c r="M722" s="6"/>
    </row>
    <row r="723" spans="1:13" s="25" customFormat="1" x14ac:dyDescent="0.25">
      <c r="A723" s="26"/>
      <c r="B723" s="3"/>
      <c r="C723" s="3"/>
      <c r="D723" s="3"/>
      <c r="E723" s="3"/>
      <c r="F723" s="3"/>
      <c r="G723" s="4"/>
      <c r="H723" s="6"/>
      <c r="I723" s="6"/>
      <c r="J723" s="5"/>
      <c r="K723" s="3"/>
      <c r="L723" s="6"/>
      <c r="M723" s="6"/>
    </row>
    <row r="724" spans="1:13" s="25" customFormat="1" x14ac:dyDescent="0.25">
      <c r="A724" s="26"/>
      <c r="B724" s="3"/>
      <c r="C724" s="3"/>
      <c r="D724" s="3"/>
      <c r="E724" s="3"/>
      <c r="F724" s="3"/>
      <c r="G724" s="4"/>
      <c r="H724" s="6"/>
      <c r="I724" s="6"/>
      <c r="J724" s="5"/>
      <c r="K724" s="3"/>
      <c r="L724" s="6"/>
      <c r="M724" s="6"/>
    </row>
    <row r="725" spans="1:13" s="25" customFormat="1" x14ac:dyDescent="0.25">
      <c r="A725" s="26"/>
      <c r="B725" s="3"/>
      <c r="C725" s="3"/>
      <c r="D725" s="3"/>
      <c r="E725" s="3"/>
      <c r="F725" s="3"/>
      <c r="G725" s="4"/>
      <c r="H725" s="6"/>
      <c r="I725" s="6"/>
      <c r="J725" s="5"/>
      <c r="K725" s="3"/>
      <c r="L725" s="6"/>
      <c r="M725" s="6"/>
    </row>
    <row r="726" spans="1:13" s="25" customFormat="1" x14ac:dyDescent="0.25">
      <c r="A726" s="26"/>
      <c r="B726" s="3"/>
      <c r="C726" s="3"/>
      <c r="D726" s="3"/>
      <c r="E726" s="3"/>
      <c r="F726" s="3"/>
      <c r="G726" s="4"/>
      <c r="H726" s="6"/>
      <c r="I726" s="6"/>
      <c r="J726" s="5"/>
      <c r="K726" s="3"/>
      <c r="L726" s="6"/>
      <c r="M726" s="6"/>
    </row>
    <row r="727" spans="1:13" s="25" customFormat="1" x14ac:dyDescent="0.25">
      <c r="A727" s="26"/>
      <c r="B727" s="3"/>
      <c r="C727" s="3"/>
      <c r="D727" s="3"/>
      <c r="E727" s="3"/>
      <c r="F727" s="3"/>
      <c r="G727" s="67"/>
      <c r="H727" s="6"/>
      <c r="I727" s="6"/>
      <c r="J727" s="3"/>
      <c r="K727" s="3"/>
      <c r="L727" s="6"/>
      <c r="M727" s="6"/>
    </row>
    <row r="728" spans="1:13" s="25" customFormat="1" x14ac:dyDescent="0.25">
      <c r="A728" s="26"/>
      <c r="B728" s="3"/>
      <c r="C728" s="3"/>
      <c r="D728" s="3"/>
      <c r="E728" s="3"/>
      <c r="F728" s="3"/>
      <c r="G728" s="67"/>
      <c r="H728" s="6"/>
      <c r="I728" s="6"/>
      <c r="J728" s="3"/>
      <c r="K728" s="3"/>
      <c r="L728" s="6"/>
      <c r="M728" s="6"/>
    </row>
    <row r="729" spans="1:13" s="25" customFormat="1" x14ac:dyDescent="0.25">
      <c r="A729" s="26"/>
      <c r="B729" s="3"/>
      <c r="C729" s="3"/>
      <c r="D729" s="3"/>
      <c r="E729" s="3"/>
      <c r="F729" s="3"/>
      <c r="G729" s="67"/>
      <c r="H729" s="6"/>
      <c r="I729" s="6"/>
      <c r="J729" s="3"/>
      <c r="K729" s="3"/>
      <c r="L729" s="6"/>
      <c r="M729" s="6"/>
    </row>
    <row r="730" spans="1:13" s="25" customFormat="1" x14ac:dyDescent="0.25">
      <c r="A730" s="26"/>
      <c r="B730" s="3"/>
      <c r="C730" s="3"/>
      <c r="D730" s="3"/>
      <c r="E730" s="3"/>
      <c r="F730" s="3"/>
      <c r="G730" s="67"/>
      <c r="H730" s="6"/>
      <c r="I730" s="6"/>
      <c r="J730" s="3"/>
      <c r="K730" s="3"/>
      <c r="L730" s="6"/>
      <c r="M730" s="6"/>
    </row>
    <row r="731" spans="1:13" s="25" customFormat="1" x14ac:dyDescent="0.25">
      <c r="A731" s="26"/>
      <c r="B731" s="3"/>
      <c r="C731" s="3"/>
      <c r="D731" s="3"/>
      <c r="E731" s="3"/>
      <c r="F731" s="3"/>
      <c r="G731" s="3"/>
      <c r="H731" s="6"/>
      <c r="I731" s="6"/>
      <c r="J731" s="5"/>
      <c r="K731" s="3"/>
      <c r="L731" s="6"/>
      <c r="M731" s="6"/>
    </row>
    <row r="732" spans="1:13" s="25" customFormat="1" x14ac:dyDescent="0.25">
      <c r="A732" s="26"/>
      <c r="B732" s="3"/>
      <c r="C732" s="3"/>
      <c r="D732" s="3"/>
      <c r="E732" s="3"/>
      <c r="F732" s="3"/>
      <c r="G732" s="3"/>
      <c r="H732" s="6"/>
      <c r="I732" s="6"/>
      <c r="J732" s="3"/>
      <c r="K732" s="3"/>
      <c r="L732" s="6"/>
      <c r="M732" s="6"/>
    </row>
    <row r="733" spans="1:13" s="25" customFormat="1" x14ac:dyDescent="0.25">
      <c r="A733" s="26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</sheetData>
  <autoFilter ref="A1:M732"/>
  <sortState ref="A2:R894">
    <sortCondition ref="B2:B894"/>
  </sortState>
  <conditionalFormatting sqref="C55:C74">
    <cfRule type="duplicateValues" dxfId="13" priority="14"/>
  </conditionalFormatting>
  <conditionalFormatting sqref="C49:C52">
    <cfRule type="duplicateValues" dxfId="12" priority="13"/>
  </conditionalFormatting>
  <conditionalFormatting sqref="C53:C54">
    <cfRule type="duplicateValues" dxfId="11" priority="12"/>
  </conditionalFormatting>
  <conditionalFormatting sqref="C75 C79 C77">
    <cfRule type="duplicateValues" dxfId="10" priority="11"/>
  </conditionalFormatting>
  <conditionalFormatting sqref="C78">
    <cfRule type="duplicateValues" dxfId="9" priority="10"/>
  </conditionalFormatting>
  <conditionalFormatting sqref="C80">
    <cfRule type="duplicateValues" dxfId="8" priority="9"/>
  </conditionalFormatting>
  <conditionalFormatting sqref="C76">
    <cfRule type="duplicateValues" dxfId="7" priority="8"/>
  </conditionalFormatting>
  <conditionalFormatting sqref="E55:E74">
    <cfRule type="duplicateValues" dxfId="6" priority="7"/>
  </conditionalFormatting>
  <conditionalFormatting sqref="E49:E52">
    <cfRule type="duplicateValues" dxfId="5" priority="6"/>
  </conditionalFormatting>
  <conditionalFormatting sqref="E53:E54">
    <cfRule type="duplicateValues" dxfId="4" priority="5"/>
  </conditionalFormatting>
  <conditionalFormatting sqref="E75 E79 E77">
    <cfRule type="duplicateValues" dxfId="3" priority="4"/>
  </conditionalFormatting>
  <conditionalFormatting sqref="E78">
    <cfRule type="duplicateValues" dxfId="2" priority="3"/>
  </conditionalFormatting>
  <conditionalFormatting sqref="E80">
    <cfRule type="duplicateValues" dxfId="1" priority="2"/>
  </conditionalFormatting>
  <conditionalFormatting sqref="E76">
    <cfRule type="duplicateValues" dxfId="0" priority="1"/>
  </conditionalFormatting>
  <hyperlinks>
    <hyperlink ref="C104" r:id="rId1"/>
    <hyperlink ref="C105" r:id="rId2"/>
    <hyperlink ref="C106" r:id="rId3"/>
    <hyperlink ref="C109" r:id="rId4"/>
    <hyperlink ref="C307" r:id="rId5"/>
  </hyperlinks>
  <pageMargins left="0" right="0" top="0.55118110236220474" bottom="0.55118110236220474" header="0.31496062992125984" footer="0.31496062992125984"/>
  <pageSetup paperSize="9" scale="70" orientation="landscape" horizontalDpi="300" verticalDpi="300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pane ySplit="1" topLeftCell="A2" activePane="bottomLeft" state="frozen"/>
      <selection activeCell="D4" sqref="D4"/>
      <selection pane="bottomLeft"/>
    </sheetView>
  </sheetViews>
  <sheetFormatPr defaultColWidth="8.85546875" defaultRowHeight="15" x14ac:dyDescent="0.25"/>
  <cols>
    <col min="1" max="1" width="4.7109375" style="68" customWidth="1"/>
    <col min="2" max="3" width="14.7109375" style="68" customWidth="1"/>
    <col min="4" max="4" width="20.7109375" style="68" customWidth="1"/>
    <col min="5" max="7" width="14.7109375" style="68" customWidth="1"/>
    <col min="8" max="8" width="33.42578125" style="68" customWidth="1"/>
    <col min="9" max="16384" width="8.85546875" style="68"/>
  </cols>
  <sheetData>
    <row r="1" spans="1:8" s="69" customFormat="1" ht="86.45" customHeight="1" x14ac:dyDescent="0.2">
      <c r="A1" s="70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 t="s">
        <v>8</v>
      </c>
      <c r="G1" s="70" t="s">
        <v>9</v>
      </c>
      <c r="H1" s="70" t="s">
        <v>1400</v>
      </c>
    </row>
    <row r="2" spans="1:8" ht="97.5" customHeight="1" x14ac:dyDescent="0.25">
      <c r="A2" s="2">
        <v>1</v>
      </c>
      <c r="B2" s="11" t="s">
        <v>1401</v>
      </c>
      <c r="C2" s="3" t="s">
        <v>163</v>
      </c>
      <c r="D2" s="11">
        <v>5103010232</v>
      </c>
      <c r="E2" s="11" t="s">
        <v>150</v>
      </c>
      <c r="F2" s="5" t="s">
        <v>170</v>
      </c>
      <c r="G2" s="3" t="s">
        <v>174</v>
      </c>
      <c r="H2" s="3" t="s">
        <v>1402</v>
      </c>
    </row>
    <row r="3" spans="1:8" ht="86.25" customHeight="1" x14ac:dyDescent="0.25">
      <c r="A3" s="2">
        <f t="shared" ref="A3:A18" si="0">A2+1</f>
        <v>2</v>
      </c>
      <c r="B3" s="11" t="s">
        <v>1403</v>
      </c>
      <c r="C3" s="3" t="s">
        <v>163</v>
      </c>
      <c r="D3" s="11">
        <v>5103021121</v>
      </c>
      <c r="E3" s="11" t="s">
        <v>150</v>
      </c>
      <c r="F3" s="5" t="s">
        <v>170</v>
      </c>
      <c r="G3" s="3" t="s">
        <v>174</v>
      </c>
      <c r="H3" s="3" t="s">
        <v>1404</v>
      </c>
    </row>
    <row r="4" spans="1:8" ht="86.25" customHeight="1" x14ac:dyDescent="0.25">
      <c r="A4" s="2">
        <f t="shared" si="0"/>
        <v>3</v>
      </c>
      <c r="B4" s="11" t="s">
        <v>1405</v>
      </c>
      <c r="C4" s="3" t="s">
        <v>163</v>
      </c>
      <c r="D4" s="11">
        <v>5108900101</v>
      </c>
      <c r="E4" s="11" t="s">
        <v>150</v>
      </c>
      <c r="F4" s="5" t="s">
        <v>170</v>
      </c>
      <c r="G4" s="3" t="s">
        <v>178</v>
      </c>
      <c r="H4" s="3" t="s">
        <v>1406</v>
      </c>
    </row>
    <row r="5" spans="1:8" ht="86.25" customHeight="1" x14ac:dyDescent="0.25">
      <c r="A5" s="2">
        <f t="shared" si="0"/>
        <v>4</v>
      </c>
      <c r="B5" s="11" t="s">
        <v>1407</v>
      </c>
      <c r="C5" s="3" t="s">
        <v>163</v>
      </c>
      <c r="D5" s="11">
        <v>5117100670</v>
      </c>
      <c r="E5" s="11" t="s">
        <v>150</v>
      </c>
      <c r="F5" s="5" t="s">
        <v>170</v>
      </c>
      <c r="G5" s="3" t="s">
        <v>178</v>
      </c>
      <c r="H5" s="3" t="s">
        <v>1408</v>
      </c>
    </row>
    <row r="6" spans="1:8" ht="86.25" customHeight="1" x14ac:dyDescent="0.25">
      <c r="A6" s="2">
        <f t="shared" si="0"/>
        <v>5</v>
      </c>
      <c r="B6" s="11" t="s">
        <v>1409</v>
      </c>
      <c r="C6" s="3" t="s">
        <v>163</v>
      </c>
      <c r="D6" s="11">
        <v>5105031492</v>
      </c>
      <c r="E6" s="11" t="s">
        <v>150</v>
      </c>
      <c r="F6" s="5" t="s">
        <v>170</v>
      </c>
      <c r="G6" s="3" t="s">
        <v>178</v>
      </c>
      <c r="H6" s="3" t="s">
        <v>1410</v>
      </c>
    </row>
    <row r="7" spans="1:8" ht="90" customHeight="1" x14ac:dyDescent="0.25">
      <c r="A7" s="2">
        <f t="shared" si="0"/>
        <v>6</v>
      </c>
      <c r="B7" s="11" t="s">
        <v>1411</v>
      </c>
      <c r="C7" s="3" t="s">
        <v>163</v>
      </c>
      <c r="D7" s="11">
        <v>5106050410</v>
      </c>
      <c r="E7" s="11" t="s">
        <v>150</v>
      </c>
      <c r="F7" s="5" t="s">
        <v>170</v>
      </c>
      <c r="G7" s="3" t="s">
        <v>178</v>
      </c>
      <c r="H7" s="3" t="s">
        <v>1406</v>
      </c>
    </row>
    <row r="8" spans="1:8" ht="86.25" customHeight="1" x14ac:dyDescent="0.25">
      <c r="A8" s="2">
        <f t="shared" si="0"/>
        <v>7</v>
      </c>
      <c r="B8" s="11" t="s">
        <v>1412</v>
      </c>
      <c r="C8" s="3" t="s">
        <v>163</v>
      </c>
      <c r="D8" s="11">
        <v>5111002002</v>
      </c>
      <c r="E8" s="11" t="s">
        <v>150</v>
      </c>
      <c r="F8" s="5" t="s">
        <v>170</v>
      </c>
      <c r="G8" s="3" t="s">
        <v>178</v>
      </c>
      <c r="H8" s="3" t="s">
        <v>1408</v>
      </c>
    </row>
    <row r="9" spans="1:8" ht="86.25" customHeight="1" x14ac:dyDescent="0.25">
      <c r="A9" s="2">
        <f t="shared" si="0"/>
        <v>8</v>
      </c>
      <c r="B9" s="11" t="s">
        <v>1413</v>
      </c>
      <c r="C9" s="3" t="s">
        <v>163</v>
      </c>
      <c r="D9" s="11">
        <v>5105031206</v>
      </c>
      <c r="E9" s="11" t="s">
        <v>161</v>
      </c>
      <c r="F9" s="5" t="s">
        <v>170</v>
      </c>
      <c r="G9" s="3" t="s">
        <v>174</v>
      </c>
      <c r="H9" s="3" t="s">
        <v>1414</v>
      </c>
    </row>
    <row r="10" spans="1:8" ht="140.25" customHeight="1" x14ac:dyDescent="0.25">
      <c r="A10" s="2">
        <f t="shared" si="0"/>
        <v>9</v>
      </c>
      <c r="B10" s="11" t="s">
        <v>1415</v>
      </c>
      <c r="C10" s="3" t="s">
        <v>163</v>
      </c>
      <c r="D10" s="11">
        <v>5101110457</v>
      </c>
      <c r="E10" s="11" t="s">
        <v>147</v>
      </c>
      <c r="F10" s="5" t="s">
        <v>170</v>
      </c>
      <c r="G10" s="3" t="s">
        <v>178</v>
      </c>
      <c r="H10" s="3" t="s">
        <v>1416</v>
      </c>
    </row>
    <row r="11" spans="1:8" ht="104.25" customHeight="1" x14ac:dyDescent="0.25">
      <c r="A11" s="2">
        <f t="shared" si="0"/>
        <v>10</v>
      </c>
      <c r="B11" s="11" t="s">
        <v>1415</v>
      </c>
      <c r="C11" s="3" t="s">
        <v>163</v>
      </c>
      <c r="D11" s="11">
        <v>5101110457</v>
      </c>
      <c r="E11" s="11" t="s">
        <v>147</v>
      </c>
      <c r="F11" s="5" t="s">
        <v>170</v>
      </c>
      <c r="G11" s="3" t="s">
        <v>178</v>
      </c>
      <c r="H11" s="3" t="s">
        <v>1417</v>
      </c>
    </row>
    <row r="12" spans="1:8" ht="135" customHeight="1" x14ac:dyDescent="0.25">
      <c r="A12" s="2">
        <f t="shared" si="0"/>
        <v>11</v>
      </c>
      <c r="B12" s="11" t="s">
        <v>1418</v>
      </c>
      <c r="C12" s="3" t="s">
        <v>163</v>
      </c>
      <c r="D12" s="11">
        <v>5107912665</v>
      </c>
      <c r="E12" s="11" t="s">
        <v>147</v>
      </c>
      <c r="F12" s="5" t="s">
        <v>170</v>
      </c>
      <c r="G12" s="3" t="s">
        <v>178</v>
      </c>
      <c r="H12" s="3" t="s">
        <v>1419</v>
      </c>
    </row>
    <row r="13" spans="1:8" ht="106.5" customHeight="1" x14ac:dyDescent="0.25">
      <c r="A13" s="2">
        <f t="shared" si="0"/>
        <v>12</v>
      </c>
      <c r="B13" s="11" t="s">
        <v>1420</v>
      </c>
      <c r="C13" s="3" t="s">
        <v>163</v>
      </c>
      <c r="D13" s="11">
        <v>5190908735</v>
      </c>
      <c r="E13" s="11" t="s">
        <v>147</v>
      </c>
      <c r="F13" s="5" t="s">
        <v>170</v>
      </c>
      <c r="G13" s="3" t="s">
        <v>178</v>
      </c>
      <c r="H13" s="3" t="s">
        <v>1421</v>
      </c>
    </row>
    <row r="14" spans="1:8" ht="84" x14ac:dyDescent="0.25">
      <c r="A14" s="2">
        <f t="shared" si="0"/>
        <v>13</v>
      </c>
      <c r="B14" s="11" t="s">
        <v>1422</v>
      </c>
      <c r="C14" s="3" t="s">
        <v>163</v>
      </c>
      <c r="D14" s="11">
        <v>5102007371</v>
      </c>
      <c r="E14" s="11" t="s">
        <v>147</v>
      </c>
      <c r="F14" s="5" t="s">
        <v>170</v>
      </c>
      <c r="G14" s="3" t="s">
        <v>178</v>
      </c>
      <c r="H14" s="3" t="s">
        <v>1421</v>
      </c>
    </row>
    <row r="15" spans="1:8" ht="84" x14ac:dyDescent="0.25">
      <c r="A15" s="2">
        <f t="shared" si="0"/>
        <v>14</v>
      </c>
      <c r="B15" s="11" t="s">
        <v>1423</v>
      </c>
      <c r="C15" s="3" t="s">
        <v>163</v>
      </c>
      <c r="D15" s="11">
        <v>5105032344</v>
      </c>
      <c r="E15" s="11" t="s">
        <v>147</v>
      </c>
      <c r="F15" s="5" t="s">
        <v>170</v>
      </c>
      <c r="G15" s="3" t="s">
        <v>178</v>
      </c>
      <c r="H15" s="3" t="s">
        <v>1421</v>
      </c>
    </row>
    <row r="16" spans="1:8" ht="84" x14ac:dyDescent="0.25">
      <c r="A16" s="2">
        <f t="shared" si="0"/>
        <v>15</v>
      </c>
      <c r="B16" s="11" t="s">
        <v>1424</v>
      </c>
      <c r="C16" s="3" t="s">
        <v>163</v>
      </c>
      <c r="D16" s="11">
        <v>5109004235</v>
      </c>
      <c r="E16" s="11" t="s">
        <v>147</v>
      </c>
      <c r="F16" s="5" t="s">
        <v>170</v>
      </c>
      <c r="G16" s="3" t="s">
        <v>178</v>
      </c>
      <c r="H16" s="3" t="s">
        <v>1421</v>
      </c>
    </row>
    <row r="17" spans="1:8" ht="84" x14ac:dyDescent="0.25">
      <c r="A17" s="2">
        <f t="shared" si="0"/>
        <v>16</v>
      </c>
      <c r="B17" s="11" t="s">
        <v>1425</v>
      </c>
      <c r="C17" s="3" t="s">
        <v>163</v>
      </c>
      <c r="D17" s="11">
        <v>5110002553</v>
      </c>
      <c r="E17" s="11" t="s">
        <v>147</v>
      </c>
      <c r="F17" s="5" t="s">
        <v>170</v>
      </c>
      <c r="G17" s="3" t="s">
        <v>178</v>
      </c>
      <c r="H17" s="3" t="s">
        <v>1421</v>
      </c>
    </row>
    <row r="18" spans="1:8" ht="84" x14ac:dyDescent="0.25">
      <c r="A18" s="2">
        <f t="shared" si="0"/>
        <v>17</v>
      </c>
      <c r="B18" s="11" t="s">
        <v>1426</v>
      </c>
      <c r="C18" s="3" t="s">
        <v>163</v>
      </c>
      <c r="D18" s="11">
        <v>5112021086</v>
      </c>
      <c r="E18" s="11" t="s">
        <v>147</v>
      </c>
      <c r="F18" s="5" t="s">
        <v>170</v>
      </c>
      <c r="G18" s="3" t="s">
        <v>178</v>
      </c>
      <c r="H18" s="3" t="s">
        <v>1421</v>
      </c>
    </row>
    <row r="19" spans="1:8" x14ac:dyDescent="0.25">
      <c r="A19" s="71"/>
      <c r="B19" s="11"/>
      <c r="C19" s="3"/>
      <c r="D19" s="11"/>
      <c r="E19" s="11"/>
      <c r="F19" s="71"/>
      <c r="G19" s="71"/>
      <c r="H19" s="71"/>
    </row>
    <row r="20" spans="1:8" x14ac:dyDescent="0.25">
      <c r="A20" s="71"/>
      <c r="B20" s="11"/>
      <c r="C20" s="3"/>
      <c r="D20" s="11"/>
      <c r="E20" s="11"/>
      <c r="F20" s="71"/>
      <c r="G20" s="71"/>
      <c r="H20" s="71"/>
    </row>
    <row r="21" spans="1:8" x14ac:dyDescent="0.25">
      <c r="A21" s="71"/>
      <c r="B21" s="11"/>
      <c r="C21" s="3"/>
      <c r="D21" s="11"/>
      <c r="E21" s="11"/>
      <c r="F21" s="71"/>
      <c r="G21" s="71"/>
      <c r="H21" s="71"/>
    </row>
    <row r="22" spans="1:8" x14ac:dyDescent="0.25">
      <c r="A22" s="71"/>
      <c r="B22" s="11"/>
      <c r="C22" s="3"/>
      <c r="D22" s="11"/>
      <c r="E22" s="11"/>
      <c r="F22" s="71"/>
      <c r="G22" s="71"/>
      <c r="H22" s="71"/>
    </row>
    <row r="23" spans="1:8" x14ac:dyDescent="0.25">
      <c r="A23" s="71"/>
      <c r="B23" s="11"/>
      <c r="C23" s="3"/>
      <c r="D23" s="11"/>
      <c r="E23" s="11"/>
      <c r="F23" s="71"/>
      <c r="G23" s="71"/>
      <c r="H23" s="71"/>
    </row>
    <row r="24" spans="1:8" x14ac:dyDescent="0.25">
      <c r="A24" s="71"/>
      <c r="B24" s="11"/>
      <c r="C24" s="3"/>
      <c r="D24" s="11"/>
      <c r="E24" s="11"/>
      <c r="F24" s="71"/>
      <c r="G24" s="71"/>
      <c r="H24" s="71"/>
    </row>
    <row r="25" spans="1:8" x14ac:dyDescent="0.25">
      <c r="A25" s="71"/>
      <c r="B25" s="11"/>
      <c r="C25" s="3"/>
      <c r="D25" s="11"/>
      <c r="E25" s="11"/>
      <c r="F25" s="71"/>
      <c r="G25" s="71"/>
      <c r="H25" s="71"/>
    </row>
    <row r="26" spans="1:8" x14ac:dyDescent="0.25">
      <c r="A26" s="71"/>
      <c r="B26" s="11"/>
      <c r="C26" s="3"/>
      <c r="D26" s="11"/>
      <c r="E26" s="11"/>
      <c r="F26" s="71"/>
      <c r="G26" s="71"/>
      <c r="H26" s="71"/>
    </row>
    <row r="27" spans="1:8" x14ac:dyDescent="0.25">
      <c r="A27" s="71"/>
      <c r="B27" s="11"/>
      <c r="C27" s="3"/>
      <c r="D27" s="11"/>
      <c r="E27" s="11"/>
      <c r="F27" s="71"/>
      <c r="G27" s="71"/>
      <c r="H27" s="71"/>
    </row>
    <row r="28" spans="1:8" x14ac:dyDescent="0.25">
      <c r="A28" s="71"/>
      <c r="B28" s="11"/>
      <c r="C28" s="3"/>
      <c r="D28" s="11"/>
      <c r="E28" s="11"/>
      <c r="F28" s="71"/>
      <c r="G28" s="71"/>
      <c r="H28" s="71"/>
    </row>
    <row r="30" spans="1:8" x14ac:dyDescent="0.25">
      <c r="A30" s="151"/>
      <c r="B30" s="151"/>
      <c r="C30" s="151"/>
      <c r="D30" s="151"/>
      <c r="E30" s="151"/>
      <c r="F30" s="72"/>
    </row>
    <row r="31" spans="1:8" x14ac:dyDescent="0.25">
      <c r="A31" s="151"/>
      <c r="B31" s="151"/>
      <c r="C31" s="151"/>
      <c r="D31" s="151"/>
      <c r="E31" s="151"/>
      <c r="F31" s="72"/>
    </row>
    <row r="32" spans="1:8" x14ac:dyDescent="0.25">
      <c r="A32" s="151"/>
      <c r="B32" s="151"/>
      <c r="C32" s="151"/>
      <c r="D32" s="151"/>
      <c r="E32" s="151"/>
      <c r="F32" s="151"/>
    </row>
    <row r="33" spans="1:6" x14ac:dyDescent="0.25">
      <c r="A33" s="151"/>
      <c r="B33" s="151"/>
      <c r="C33" s="151"/>
      <c r="D33" s="151"/>
      <c r="E33" s="151"/>
      <c r="F33" s="72"/>
    </row>
    <row r="34" spans="1:6" x14ac:dyDescent="0.25">
      <c r="A34" s="151"/>
      <c r="B34" s="151"/>
      <c r="C34" s="151"/>
      <c r="D34" s="151"/>
      <c r="E34" s="151"/>
      <c r="F34" s="72"/>
    </row>
    <row r="35" spans="1:6" x14ac:dyDescent="0.25">
      <c r="A35" s="151"/>
      <c r="B35" s="151"/>
      <c r="C35" s="151"/>
      <c r="D35" s="151"/>
      <c r="E35" s="151"/>
      <c r="F35" s="72"/>
    </row>
    <row r="36" spans="1:6" x14ac:dyDescent="0.25">
      <c r="A36" s="151"/>
      <c r="B36" s="151"/>
      <c r="C36" s="151"/>
      <c r="D36" s="151"/>
      <c r="E36" s="151"/>
      <c r="F36" s="72"/>
    </row>
    <row r="37" spans="1:6" x14ac:dyDescent="0.25">
      <c r="A37" s="151"/>
      <c r="B37" s="151"/>
      <c r="C37" s="151"/>
      <c r="D37" s="151"/>
      <c r="E37" s="151"/>
      <c r="F37" s="72"/>
    </row>
  </sheetData>
  <autoFilter ref="A1:G1"/>
  <mergeCells count="8">
    <mergeCell ref="A35:E35"/>
    <mergeCell ref="A36:E36"/>
    <mergeCell ref="A37:E37"/>
    <mergeCell ref="A30:E30"/>
    <mergeCell ref="A31:E31"/>
    <mergeCell ref="A32:F32"/>
    <mergeCell ref="A33:E33"/>
    <mergeCell ref="A34:E3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2"/>
  <sheetViews>
    <sheetView workbookViewId="0">
      <pane ySplit="1" topLeftCell="A108" activePane="bottomLeft" state="frozen"/>
      <selection activeCell="E115" sqref="E115"/>
      <selection pane="bottomLeft" activeCell="C114" sqref="C114:F114"/>
    </sheetView>
  </sheetViews>
  <sheetFormatPr defaultColWidth="8.85546875" defaultRowHeight="12" x14ac:dyDescent="0.25"/>
  <cols>
    <col min="1" max="1" width="9" style="23" bestFit="1" customWidth="1"/>
    <col min="2" max="2" width="16" style="23" customWidth="1"/>
    <col min="3" max="3" width="35.28515625" style="23" customWidth="1"/>
    <col min="4" max="4" width="14.85546875" style="23" customWidth="1"/>
    <col min="5" max="5" width="31.85546875" style="23" customWidth="1"/>
    <col min="6" max="6" width="23.28515625" style="23" customWidth="1"/>
    <col min="7" max="7" width="21.5703125" style="23" customWidth="1"/>
    <col min="8" max="8" width="38.7109375" style="23" customWidth="1"/>
    <col min="9" max="9" width="42.85546875" style="23" customWidth="1"/>
    <col min="10" max="16384" width="8.85546875" style="23"/>
  </cols>
  <sheetData>
    <row r="1" spans="1:12" ht="36" x14ac:dyDescent="0.25">
      <c r="A1" s="73" t="s">
        <v>1427</v>
      </c>
      <c r="B1" s="1" t="s">
        <v>288</v>
      </c>
      <c r="C1" s="1" t="s">
        <v>1428</v>
      </c>
      <c r="D1" s="1" t="s">
        <v>2</v>
      </c>
      <c r="E1" s="1" t="s">
        <v>3</v>
      </c>
      <c r="F1" s="1" t="s">
        <v>1429</v>
      </c>
      <c r="G1" s="1" t="s">
        <v>8</v>
      </c>
      <c r="H1" s="1" t="s">
        <v>9</v>
      </c>
      <c r="I1" s="1" t="s">
        <v>1400</v>
      </c>
    </row>
    <row r="2" spans="1:12" s="25" customFormat="1" ht="95.25" customHeight="1" x14ac:dyDescent="0.25">
      <c r="A2" s="74">
        <v>1</v>
      </c>
      <c r="B2" s="3" t="s">
        <v>329</v>
      </c>
      <c r="C2" s="75" t="s">
        <v>1430</v>
      </c>
      <c r="D2" s="3" t="s">
        <v>331</v>
      </c>
      <c r="E2" s="75">
        <v>5109000495</v>
      </c>
      <c r="F2" s="75" t="s">
        <v>300</v>
      </c>
      <c r="G2" s="3" t="s">
        <v>308</v>
      </c>
      <c r="H2" s="3" t="s">
        <v>309</v>
      </c>
      <c r="I2" s="2" t="s">
        <v>1431</v>
      </c>
    </row>
    <row r="3" spans="1:12" s="25" customFormat="1" ht="90" customHeight="1" x14ac:dyDescent="0.25">
      <c r="A3" s="74">
        <f t="shared" ref="A3:A34" si="0">A2+1</f>
        <v>2</v>
      </c>
      <c r="B3" s="3" t="s">
        <v>329</v>
      </c>
      <c r="C3" s="75" t="s">
        <v>1432</v>
      </c>
      <c r="D3" s="3" t="s">
        <v>331</v>
      </c>
      <c r="E3" s="75">
        <v>5109000537</v>
      </c>
      <c r="F3" s="75" t="s">
        <v>300</v>
      </c>
      <c r="G3" s="3" t="s">
        <v>308</v>
      </c>
      <c r="H3" s="3" t="s">
        <v>309</v>
      </c>
      <c r="I3" s="2" t="s">
        <v>1433</v>
      </c>
      <c r="J3" s="76"/>
      <c r="K3" s="76"/>
      <c r="L3" s="76"/>
    </row>
    <row r="4" spans="1:12" s="77" customFormat="1" ht="82.5" customHeight="1" x14ac:dyDescent="0.25">
      <c r="A4" s="74">
        <f t="shared" si="0"/>
        <v>3</v>
      </c>
      <c r="B4" s="3" t="s">
        <v>329</v>
      </c>
      <c r="C4" s="75" t="s">
        <v>1434</v>
      </c>
      <c r="D4" s="3" t="s">
        <v>331</v>
      </c>
      <c r="E4" s="75">
        <v>5109000569</v>
      </c>
      <c r="F4" s="75" t="s">
        <v>300</v>
      </c>
      <c r="G4" s="3" t="s">
        <v>308</v>
      </c>
      <c r="H4" s="3" t="s">
        <v>309</v>
      </c>
      <c r="I4" s="2" t="s">
        <v>1435</v>
      </c>
      <c r="J4" s="76"/>
      <c r="K4" s="76"/>
      <c r="L4" s="76"/>
    </row>
    <row r="5" spans="1:12" s="25" customFormat="1" ht="84" x14ac:dyDescent="0.25">
      <c r="A5" s="74">
        <f t="shared" si="0"/>
        <v>4</v>
      </c>
      <c r="B5" s="3" t="s">
        <v>329</v>
      </c>
      <c r="C5" s="75" t="s">
        <v>1436</v>
      </c>
      <c r="D5" s="3" t="s">
        <v>331</v>
      </c>
      <c r="E5" s="75">
        <v>5109002076</v>
      </c>
      <c r="F5" s="75" t="s">
        <v>300</v>
      </c>
      <c r="G5" s="3" t="s">
        <v>308</v>
      </c>
      <c r="H5" s="3" t="s">
        <v>309</v>
      </c>
      <c r="I5" s="3" t="s">
        <v>1437</v>
      </c>
    </row>
    <row r="6" spans="1:12" s="78" customFormat="1" ht="90" customHeight="1" x14ac:dyDescent="0.25">
      <c r="A6" s="74">
        <f t="shared" si="0"/>
        <v>5</v>
      </c>
      <c r="B6" s="3" t="s">
        <v>329</v>
      </c>
      <c r="C6" s="75" t="s">
        <v>1438</v>
      </c>
      <c r="D6" s="3" t="s">
        <v>331</v>
      </c>
      <c r="E6" s="75">
        <v>5109000512</v>
      </c>
      <c r="F6" s="75" t="s">
        <v>300</v>
      </c>
      <c r="G6" s="3" t="s">
        <v>308</v>
      </c>
      <c r="H6" s="3" t="s">
        <v>309</v>
      </c>
      <c r="I6" s="3" t="s">
        <v>1439</v>
      </c>
    </row>
    <row r="7" spans="1:12" s="78" customFormat="1" ht="140.25" customHeight="1" x14ac:dyDescent="0.25">
      <c r="A7" s="74">
        <f t="shared" si="0"/>
        <v>6</v>
      </c>
      <c r="B7" s="3" t="s">
        <v>329</v>
      </c>
      <c r="C7" s="75" t="s">
        <v>1440</v>
      </c>
      <c r="D7" s="3" t="s">
        <v>331</v>
      </c>
      <c r="E7" s="75">
        <v>5109000463</v>
      </c>
      <c r="F7" s="75" t="s">
        <v>300</v>
      </c>
      <c r="G7" s="3" t="s">
        <v>237</v>
      </c>
      <c r="H7" s="3" t="s">
        <v>240</v>
      </c>
      <c r="I7" s="3" t="s">
        <v>1441</v>
      </c>
    </row>
    <row r="8" spans="1:12" s="25" customFormat="1" ht="96" x14ac:dyDescent="0.25">
      <c r="A8" s="74">
        <f t="shared" si="0"/>
        <v>7</v>
      </c>
      <c r="B8" s="3" t="s">
        <v>329</v>
      </c>
      <c r="C8" s="75" t="s">
        <v>1442</v>
      </c>
      <c r="D8" s="3" t="s">
        <v>331</v>
      </c>
      <c r="E8" s="75">
        <v>5109004595</v>
      </c>
      <c r="F8" s="75" t="s">
        <v>300</v>
      </c>
      <c r="G8" s="5" t="s">
        <v>223</v>
      </c>
      <c r="H8" s="3" t="s">
        <v>832</v>
      </c>
      <c r="I8" s="3" t="s">
        <v>1443</v>
      </c>
    </row>
    <row r="9" spans="1:12" s="25" customFormat="1" ht="96" x14ac:dyDescent="0.25">
      <c r="A9" s="74">
        <f t="shared" si="0"/>
        <v>8</v>
      </c>
      <c r="B9" s="3" t="s">
        <v>329</v>
      </c>
      <c r="C9" s="75" t="s">
        <v>1444</v>
      </c>
      <c r="D9" s="3" t="s">
        <v>1445</v>
      </c>
      <c r="E9" s="75">
        <v>5109004524</v>
      </c>
      <c r="F9" s="75" t="s">
        <v>300</v>
      </c>
      <c r="G9" s="5" t="s">
        <v>688</v>
      </c>
      <c r="H9" s="3" t="s">
        <v>1446</v>
      </c>
      <c r="I9" s="3" t="s">
        <v>1447</v>
      </c>
    </row>
    <row r="10" spans="1:12" s="25" customFormat="1" ht="120" x14ac:dyDescent="0.25">
      <c r="A10" s="74">
        <f t="shared" si="0"/>
        <v>9</v>
      </c>
      <c r="B10" s="3" t="s">
        <v>329</v>
      </c>
      <c r="C10" s="75" t="s">
        <v>1448</v>
      </c>
      <c r="D10" s="3" t="s">
        <v>331</v>
      </c>
      <c r="E10" s="75">
        <v>5109000368</v>
      </c>
      <c r="F10" s="75" t="s">
        <v>300</v>
      </c>
      <c r="G10" s="5" t="s">
        <v>315</v>
      </c>
      <c r="H10" s="3" t="s">
        <v>316</v>
      </c>
      <c r="I10" s="3" t="s">
        <v>1449</v>
      </c>
    </row>
    <row r="11" spans="1:12" s="25" customFormat="1" ht="132" x14ac:dyDescent="0.25">
      <c r="A11" s="74">
        <f t="shared" si="0"/>
        <v>10</v>
      </c>
      <c r="B11" s="3" t="s">
        <v>329</v>
      </c>
      <c r="C11" s="75" t="s">
        <v>1450</v>
      </c>
      <c r="D11" s="3" t="s">
        <v>331</v>
      </c>
      <c r="E11" s="75">
        <v>5109000375</v>
      </c>
      <c r="F11" s="75" t="s">
        <v>300</v>
      </c>
      <c r="G11" s="5" t="s">
        <v>315</v>
      </c>
      <c r="H11" s="3" t="s">
        <v>316</v>
      </c>
      <c r="I11" s="3" t="s">
        <v>1451</v>
      </c>
    </row>
    <row r="12" spans="1:12" s="25" customFormat="1" ht="120" x14ac:dyDescent="0.25">
      <c r="A12" s="74">
        <f t="shared" si="0"/>
        <v>11</v>
      </c>
      <c r="B12" s="3" t="s">
        <v>329</v>
      </c>
      <c r="C12" s="75" t="s">
        <v>1452</v>
      </c>
      <c r="D12" s="3" t="s">
        <v>331</v>
      </c>
      <c r="E12" s="75">
        <v>5109000382</v>
      </c>
      <c r="F12" s="75" t="s">
        <v>300</v>
      </c>
      <c r="G12" s="5" t="s">
        <v>315</v>
      </c>
      <c r="H12" s="3" t="s">
        <v>316</v>
      </c>
      <c r="I12" s="3" t="s">
        <v>1449</v>
      </c>
    </row>
    <row r="13" spans="1:12" s="25" customFormat="1" ht="96" x14ac:dyDescent="0.25">
      <c r="A13" s="74">
        <f t="shared" si="0"/>
        <v>12</v>
      </c>
      <c r="B13" s="3" t="s">
        <v>329</v>
      </c>
      <c r="C13" s="75" t="s">
        <v>1453</v>
      </c>
      <c r="D13" s="3" t="s">
        <v>331</v>
      </c>
      <c r="E13" s="75">
        <v>5109000400</v>
      </c>
      <c r="F13" s="75" t="s">
        <v>300</v>
      </c>
      <c r="G13" s="5" t="s">
        <v>315</v>
      </c>
      <c r="H13" s="3" t="s">
        <v>316</v>
      </c>
      <c r="I13" s="3" t="s">
        <v>1454</v>
      </c>
    </row>
    <row r="14" spans="1:12" s="25" customFormat="1" ht="108" x14ac:dyDescent="0.25">
      <c r="A14" s="74">
        <f t="shared" si="0"/>
        <v>13</v>
      </c>
      <c r="B14" s="3" t="s">
        <v>329</v>
      </c>
      <c r="C14" s="75" t="s">
        <v>1455</v>
      </c>
      <c r="D14" s="3" t="s">
        <v>331</v>
      </c>
      <c r="E14" s="75">
        <v>5109000417</v>
      </c>
      <c r="F14" s="75" t="s">
        <v>300</v>
      </c>
      <c r="G14" s="5" t="s">
        <v>315</v>
      </c>
      <c r="H14" s="3" t="s">
        <v>316</v>
      </c>
      <c r="I14" s="3" t="s">
        <v>1456</v>
      </c>
    </row>
    <row r="15" spans="1:12" s="77" customFormat="1" ht="120" x14ac:dyDescent="0.25">
      <c r="A15" s="74">
        <f t="shared" si="0"/>
        <v>14</v>
      </c>
      <c r="B15" s="3" t="s">
        <v>329</v>
      </c>
      <c r="C15" s="75" t="s">
        <v>1457</v>
      </c>
      <c r="D15" s="3" t="s">
        <v>365</v>
      </c>
      <c r="E15" s="75">
        <v>5109001354</v>
      </c>
      <c r="F15" s="75" t="s">
        <v>300</v>
      </c>
      <c r="G15" s="5" t="s">
        <v>25</v>
      </c>
      <c r="H15" s="3" t="s">
        <v>487</v>
      </c>
      <c r="I15" s="3" t="s">
        <v>1458</v>
      </c>
    </row>
    <row r="16" spans="1:12" ht="108" x14ac:dyDescent="0.25">
      <c r="A16" s="74">
        <f t="shared" si="0"/>
        <v>15</v>
      </c>
      <c r="B16" s="3" t="s">
        <v>329</v>
      </c>
      <c r="C16" s="75" t="s">
        <v>1459</v>
      </c>
      <c r="D16" s="3" t="s">
        <v>365</v>
      </c>
      <c r="E16" s="75">
        <v>5109001361</v>
      </c>
      <c r="F16" s="75" t="s">
        <v>300</v>
      </c>
      <c r="G16" s="5" t="s">
        <v>25</v>
      </c>
      <c r="H16" s="3" t="s">
        <v>487</v>
      </c>
      <c r="I16" s="3" t="s">
        <v>1460</v>
      </c>
    </row>
    <row r="17" spans="1:9" s="25" customFormat="1" ht="108" x14ac:dyDescent="0.25">
      <c r="A17" s="74">
        <f t="shared" si="0"/>
        <v>16</v>
      </c>
      <c r="B17" s="3" t="s">
        <v>329</v>
      </c>
      <c r="C17" s="75" t="s">
        <v>1461</v>
      </c>
      <c r="D17" s="3" t="s">
        <v>365</v>
      </c>
      <c r="E17" s="11">
        <v>5105010929</v>
      </c>
      <c r="F17" s="75" t="s">
        <v>300</v>
      </c>
      <c r="G17" s="5" t="s">
        <v>25</v>
      </c>
      <c r="H17" s="3" t="s">
        <v>487</v>
      </c>
      <c r="I17" s="3" t="s">
        <v>1460</v>
      </c>
    </row>
    <row r="18" spans="1:9" s="79" customFormat="1" ht="96" x14ac:dyDescent="0.25">
      <c r="A18" s="74">
        <f t="shared" si="0"/>
        <v>17</v>
      </c>
      <c r="B18" s="3" t="s">
        <v>329</v>
      </c>
      <c r="C18" s="75" t="s">
        <v>1462</v>
      </c>
      <c r="D18" s="3" t="s">
        <v>365</v>
      </c>
      <c r="E18" s="75">
        <v>5109001474</v>
      </c>
      <c r="F18" s="75" t="s">
        <v>300</v>
      </c>
      <c r="G18" s="5" t="s">
        <v>25</v>
      </c>
      <c r="H18" s="3" t="s">
        <v>413</v>
      </c>
      <c r="I18" s="11" t="s">
        <v>1463</v>
      </c>
    </row>
    <row r="19" spans="1:9" s="79" customFormat="1" ht="96" x14ac:dyDescent="0.25">
      <c r="A19" s="74">
        <f t="shared" si="0"/>
        <v>18</v>
      </c>
      <c r="B19" s="3" t="s">
        <v>329</v>
      </c>
      <c r="C19" s="75" t="s">
        <v>1464</v>
      </c>
      <c r="D19" s="3" t="s">
        <v>355</v>
      </c>
      <c r="E19" s="80">
        <v>5109001442</v>
      </c>
      <c r="F19" s="75" t="s">
        <v>300</v>
      </c>
      <c r="G19" s="5" t="s">
        <v>25</v>
      </c>
      <c r="H19" s="3" t="s">
        <v>413</v>
      </c>
      <c r="I19" s="3" t="s">
        <v>1463</v>
      </c>
    </row>
    <row r="20" spans="1:9" s="79" customFormat="1" ht="60" x14ac:dyDescent="0.25">
      <c r="A20" s="74">
        <f t="shared" si="0"/>
        <v>19</v>
      </c>
      <c r="B20" s="3" t="s">
        <v>329</v>
      </c>
      <c r="C20" s="75" t="s">
        <v>1465</v>
      </c>
      <c r="D20" s="2" t="s">
        <v>365</v>
      </c>
      <c r="E20" s="2">
        <v>5109400084</v>
      </c>
      <c r="F20" s="2" t="s">
        <v>322</v>
      </c>
      <c r="G20" s="5" t="s">
        <v>1466</v>
      </c>
      <c r="H20" s="5" t="s">
        <v>1467</v>
      </c>
      <c r="I20" s="3" t="s">
        <v>1468</v>
      </c>
    </row>
    <row r="21" spans="1:9" s="79" customFormat="1" ht="36" x14ac:dyDescent="0.25">
      <c r="A21" s="74">
        <f t="shared" si="0"/>
        <v>20</v>
      </c>
      <c r="B21" s="3" t="s">
        <v>329</v>
      </c>
      <c r="C21" s="75" t="s">
        <v>1469</v>
      </c>
      <c r="D21" s="81"/>
      <c r="E21" s="75">
        <v>5109002887</v>
      </c>
      <c r="F21" s="2" t="s">
        <v>1470</v>
      </c>
      <c r="G21" s="5"/>
      <c r="H21" s="5"/>
      <c r="I21" s="3" t="s">
        <v>1471</v>
      </c>
    </row>
    <row r="22" spans="1:9" ht="36" x14ac:dyDescent="0.25">
      <c r="A22" s="74">
        <f t="shared" si="0"/>
        <v>21</v>
      </c>
      <c r="B22" s="3" t="s">
        <v>329</v>
      </c>
      <c r="C22" s="75" t="s">
        <v>1472</v>
      </c>
      <c r="D22" s="11" t="s">
        <v>355</v>
      </c>
      <c r="E22" s="75">
        <v>5109004556</v>
      </c>
      <c r="F22" s="75" t="s">
        <v>300</v>
      </c>
      <c r="G22" s="5" t="s">
        <v>130</v>
      </c>
      <c r="H22" s="3" t="s">
        <v>124</v>
      </c>
      <c r="I22" s="11" t="s">
        <v>1473</v>
      </c>
    </row>
    <row r="23" spans="1:9" ht="60" x14ac:dyDescent="0.25">
      <c r="A23" s="74">
        <f t="shared" si="0"/>
        <v>22</v>
      </c>
      <c r="B23" s="3" t="s">
        <v>329</v>
      </c>
      <c r="C23" s="75" t="s">
        <v>131</v>
      </c>
      <c r="D23" s="3" t="s">
        <v>1445</v>
      </c>
      <c r="E23" s="75">
        <v>5105013366</v>
      </c>
      <c r="F23" s="75" t="s">
        <v>453</v>
      </c>
      <c r="G23" s="5" t="s">
        <v>130</v>
      </c>
      <c r="H23" s="3" t="s">
        <v>132</v>
      </c>
      <c r="I23" s="11" t="s">
        <v>1474</v>
      </c>
    </row>
    <row r="24" spans="1:9" ht="60" x14ac:dyDescent="0.25">
      <c r="A24" s="74">
        <f t="shared" si="0"/>
        <v>23</v>
      </c>
      <c r="B24" s="3" t="s">
        <v>329</v>
      </c>
      <c r="C24" s="75" t="s">
        <v>1475</v>
      </c>
      <c r="D24" s="3" t="s">
        <v>365</v>
      </c>
      <c r="E24" s="11">
        <v>5105013599</v>
      </c>
      <c r="F24" s="11" t="s">
        <v>455</v>
      </c>
      <c r="G24" s="5" t="s">
        <v>127</v>
      </c>
      <c r="H24" s="3" t="s">
        <v>1476</v>
      </c>
      <c r="I24" s="11" t="s">
        <v>1477</v>
      </c>
    </row>
    <row r="25" spans="1:9" ht="72" x14ac:dyDescent="0.25">
      <c r="A25" s="74">
        <f t="shared" si="0"/>
        <v>24</v>
      </c>
      <c r="B25" s="3" t="s">
        <v>329</v>
      </c>
      <c r="C25" s="75" t="s">
        <v>1478</v>
      </c>
      <c r="D25" s="2" t="s">
        <v>1479</v>
      </c>
      <c r="E25" s="11">
        <v>5109004429</v>
      </c>
      <c r="F25" s="75" t="s">
        <v>1480</v>
      </c>
      <c r="G25" s="5" t="s">
        <v>296</v>
      </c>
      <c r="H25" s="5" t="s">
        <v>433</v>
      </c>
      <c r="I25" s="11" t="s">
        <v>1481</v>
      </c>
    </row>
    <row r="26" spans="1:9" ht="72" x14ac:dyDescent="0.25">
      <c r="A26" s="74">
        <f t="shared" si="0"/>
        <v>25</v>
      </c>
      <c r="B26" s="3" t="s">
        <v>464</v>
      </c>
      <c r="C26" s="75" t="s">
        <v>1482</v>
      </c>
      <c r="D26" s="3" t="s">
        <v>476</v>
      </c>
      <c r="E26" s="75">
        <v>5117300260</v>
      </c>
      <c r="F26" s="75" t="s">
        <v>300</v>
      </c>
      <c r="G26" s="3" t="s">
        <v>237</v>
      </c>
      <c r="H26" s="3" t="s">
        <v>341</v>
      </c>
      <c r="I26" s="11" t="s">
        <v>1483</v>
      </c>
    </row>
    <row r="27" spans="1:9" ht="72" x14ac:dyDescent="0.25">
      <c r="A27" s="74">
        <f t="shared" si="0"/>
        <v>26</v>
      </c>
      <c r="B27" s="3" t="s">
        <v>464</v>
      </c>
      <c r="C27" s="75" t="s">
        <v>1484</v>
      </c>
      <c r="D27" s="3" t="s">
        <v>476</v>
      </c>
      <c r="E27" s="75">
        <v>5117300326</v>
      </c>
      <c r="F27" s="75" t="s">
        <v>300</v>
      </c>
      <c r="G27" s="5" t="s">
        <v>308</v>
      </c>
      <c r="H27" s="3" t="s">
        <v>480</v>
      </c>
      <c r="I27" s="11" t="s">
        <v>1485</v>
      </c>
    </row>
    <row r="28" spans="1:9" ht="72" x14ac:dyDescent="0.25">
      <c r="A28" s="74">
        <f t="shared" si="0"/>
        <v>27</v>
      </c>
      <c r="B28" s="3" t="s">
        <v>464</v>
      </c>
      <c r="C28" s="75" t="s">
        <v>1486</v>
      </c>
      <c r="D28" s="3" t="s">
        <v>476</v>
      </c>
      <c r="E28" s="75">
        <v>5117300301</v>
      </c>
      <c r="F28" s="75" t="s">
        <v>368</v>
      </c>
      <c r="G28" s="5" t="s">
        <v>308</v>
      </c>
      <c r="H28" s="3" t="s">
        <v>480</v>
      </c>
      <c r="I28" s="75" t="s">
        <v>1487</v>
      </c>
    </row>
    <row r="29" spans="1:9" ht="72" x14ac:dyDescent="0.25">
      <c r="A29" s="74">
        <f t="shared" si="0"/>
        <v>28</v>
      </c>
      <c r="B29" s="3" t="s">
        <v>464</v>
      </c>
      <c r="C29" s="82" t="s">
        <v>1488</v>
      </c>
      <c r="D29" s="3" t="s">
        <v>476</v>
      </c>
      <c r="E29" s="83">
        <v>5117300358</v>
      </c>
      <c r="F29" s="75" t="s">
        <v>300</v>
      </c>
      <c r="G29" s="5" t="s">
        <v>308</v>
      </c>
      <c r="H29" s="3" t="s">
        <v>480</v>
      </c>
      <c r="I29" s="11" t="s">
        <v>1489</v>
      </c>
    </row>
    <row r="30" spans="1:9" ht="72" x14ac:dyDescent="0.25">
      <c r="A30" s="74">
        <f t="shared" si="0"/>
        <v>29</v>
      </c>
      <c r="B30" s="3" t="s">
        <v>464</v>
      </c>
      <c r="C30" s="75" t="s">
        <v>1490</v>
      </c>
      <c r="D30" s="3" t="s">
        <v>490</v>
      </c>
      <c r="E30" s="75">
        <v>5117100366</v>
      </c>
      <c r="F30" s="75" t="s">
        <v>300</v>
      </c>
      <c r="G30" s="5" t="s">
        <v>25</v>
      </c>
      <c r="H30" s="3" t="s">
        <v>487</v>
      </c>
      <c r="I30" s="75" t="s">
        <v>1491</v>
      </c>
    </row>
    <row r="31" spans="1:9" ht="72" x14ac:dyDescent="0.25">
      <c r="A31" s="74">
        <f t="shared" si="0"/>
        <v>30</v>
      </c>
      <c r="B31" s="3" t="s">
        <v>464</v>
      </c>
      <c r="C31" s="75" t="s">
        <v>1492</v>
      </c>
      <c r="D31" s="3" t="s">
        <v>490</v>
      </c>
      <c r="E31" s="75">
        <v>5117101257</v>
      </c>
      <c r="F31" s="75" t="s">
        <v>368</v>
      </c>
      <c r="G31" s="5" t="s">
        <v>305</v>
      </c>
      <c r="H31" s="3" t="s">
        <v>407</v>
      </c>
      <c r="I31" s="75" t="s">
        <v>1493</v>
      </c>
    </row>
    <row r="32" spans="1:9" ht="72" x14ac:dyDescent="0.25">
      <c r="A32" s="74">
        <f t="shared" si="0"/>
        <v>31</v>
      </c>
      <c r="B32" s="3" t="s">
        <v>464</v>
      </c>
      <c r="C32" s="75" t="s">
        <v>1494</v>
      </c>
      <c r="D32" s="3" t="s">
        <v>490</v>
      </c>
      <c r="E32" s="75">
        <v>5117006927</v>
      </c>
      <c r="F32" s="75" t="s">
        <v>368</v>
      </c>
      <c r="G32" s="5" t="s">
        <v>25</v>
      </c>
      <c r="H32" s="3" t="s">
        <v>1495</v>
      </c>
      <c r="I32" s="11" t="s">
        <v>1496</v>
      </c>
    </row>
    <row r="33" spans="1:9" ht="72" x14ac:dyDescent="0.25">
      <c r="A33" s="74">
        <f t="shared" si="0"/>
        <v>32</v>
      </c>
      <c r="B33" s="3" t="s">
        <v>464</v>
      </c>
      <c r="C33" s="75" t="s">
        <v>1497</v>
      </c>
      <c r="D33" s="3" t="s">
        <v>490</v>
      </c>
      <c r="E33" s="75">
        <v>5117300460</v>
      </c>
      <c r="F33" s="75" t="s">
        <v>300</v>
      </c>
      <c r="G33" s="5" t="s">
        <v>305</v>
      </c>
      <c r="H33" s="3" t="s">
        <v>407</v>
      </c>
      <c r="I33" s="11" t="s">
        <v>1498</v>
      </c>
    </row>
    <row r="34" spans="1:9" ht="72" x14ac:dyDescent="0.25">
      <c r="A34" s="74">
        <f t="shared" si="0"/>
        <v>33</v>
      </c>
      <c r="B34" s="3" t="s">
        <v>464</v>
      </c>
      <c r="C34" s="75" t="s">
        <v>1499</v>
      </c>
      <c r="D34" s="3" t="s">
        <v>465</v>
      </c>
      <c r="E34" s="75">
        <v>5117101218</v>
      </c>
      <c r="F34" s="75" t="s">
        <v>300</v>
      </c>
      <c r="G34" s="5" t="s">
        <v>361</v>
      </c>
      <c r="H34" s="3" t="s">
        <v>47</v>
      </c>
      <c r="I34" s="75" t="s">
        <v>1500</v>
      </c>
    </row>
    <row r="35" spans="1:9" ht="72" x14ac:dyDescent="0.25">
      <c r="A35" s="74">
        <f t="shared" ref="A35:A66" si="1">A34+1</f>
        <v>34</v>
      </c>
      <c r="B35" s="3" t="s">
        <v>464</v>
      </c>
      <c r="C35" s="75" t="s">
        <v>1501</v>
      </c>
      <c r="D35" s="3" t="s">
        <v>490</v>
      </c>
      <c r="E35" s="83">
        <v>5117101225</v>
      </c>
      <c r="F35" s="75" t="s">
        <v>300</v>
      </c>
      <c r="G35" s="5" t="s">
        <v>361</v>
      </c>
      <c r="H35" s="3" t="s">
        <v>47</v>
      </c>
      <c r="I35" s="75" t="s">
        <v>1502</v>
      </c>
    </row>
    <row r="36" spans="1:9" ht="60" x14ac:dyDescent="0.25">
      <c r="A36" s="74">
        <f t="shared" si="1"/>
        <v>35</v>
      </c>
      <c r="B36" s="3" t="s">
        <v>494</v>
      </c>
      <c r="C36" s="11" t="s">
        <v>1503</v>
      </c>
      <c r="D36" s="3" t="s">
        <v>516</v>
      </c>
      <c r="E36" s="11">
        <v>5101740346</v>
      </c>
      <c r="F36" s="11" t="s">
        <v>517</v>
      </c>
      <c r="G36" s="3" t="s">
        <v>305</v>
      </c>
      <c r="H36" s="3" t="s">
        <v>351</v>
      </c>
      <c r="I36" s="11" t="s">
        <v>1504</v>
      </c>
    </row>
    <row r="37" spans="1:9" ht="60" x14ac:dyDescent="0.25">
      <c r="A37" s="74">
        <f t="shared" si="1"/>
        <v>36</v>
      </c>
      <c r="B37" s="3" t="s">
        <v>494</v>
      </c>
      <c r="C37" s="11" t="s">
        <v>1505</v>
      </c>
      <c r="D37" s="3" t="s">
        <v>516</v>
      </c>
      <c r="E37" s="11">
        <v>5101000133</v>
      </c>
      <c r="F37" s="3" t="s">
        <v>504</v>
      </c>
      <c r="G37" s="5" t="s">
        <v>361</v>
      </c>
      <c r="H37" s="3" t="s">
        <v>47</v>
      </c>
      <c r="I37" s="11" t="s">
        <v>1506</v>
      </c>
    </row>
    <row r="38" spans="1:9" ht="60" x14ac:dyDescent="0.25">
      <c r="A38" s="74">
        <f t="shared" si="1"/>
        <v>37</v>
      </c>
      <c r="B38" s="3" t="s">
        <v>558</v>
      </c>
      <c r="C38" s="11" t="s">
        <v>1507</v>
      </c>
      <c r="D38" s="3" t="s">
        <v>560</v>
      </c>
      <c r="E38" s="3">
        <v>5110121046</v>
      </c>
      <c r="F38" s="3" t="s">
        <v>300</v>
      </c>
      <c r="G38" s="3" t="s">
        <v>308</v>
      </c>
      <c r="H38" s="3" t="s">
        <v>309</v>
      </c>
      <c r="I38" s="39" t="s">
        <v>1508</v>
      </c>
    </row>
    <row r="39" spans="1:9" ht="60" x14ac:dyDescent="0.25">
      <c r="A39" s="74">
        <f t="shared" si="1"/>
        <v>38</v>
      </c>
      <c r="B39" s="3" t="s">
        <v>558</v>
      </c>
      <c r="C39" s="11" t="s">
        <v>1509</v>
      </c>
      <c r="D39" s="3" t="s">
        <v>560</v>
      </c>
      <c r="E39" s="3">
        <v>5110001091</v>
      </c>
      <c r="F39" s="3" t="s">
        <v>300</v>
      </c>
      <c r="G39" s="3" t="s">
        <v>308</v>
      </c>
      <c r="H39" s="3" t="s">
        <v>309</v>
      </c>
      <c r="I39" s="39" t="s">
        <v>1508</v>
      </c>
    </row>
    <row r="40" spans="1:9" ht="60" x14ac:dyDescent="0.25">
      <c r="A40" s="74">
        <f t="shared" si="1"/>
        <v>39</v>
      </c>
      <c r="B40" s="3" t="s">
        <v>558</v>
      </c>
      <c r="C40" s="11" t="s">
        <v>1510</v>
      </c>
      <c r="D40" s="3" t="s">
        <v>560</v>
      </c>
      <c r="E40" s="3">
        <v>5110002680</v>
      </c>
      <c r="F40" s="3" t="s">
        <v>300</v>
      </c>
      <c r="G40" s="5" t="s">
        <v>223</v>
      </c>
      <c r="H40" s="3" t="s">
        <v>224</v>
      </c>
      <c r="I40" s="10" t="s">
        <v>1508</v>
      </c>
    </row>
    <row r="41" spans="1:9" ht="60" x14ac:dyDescent="0.25">
      <c r="A41" s="74">
        <f t="shared" si="1"/>
        <v>40</v>
      </c>
      <c r="B41" s="3" t="s">
        <v>558</v>
      </c>
      <c r="C41" s="11" t="s">
        <v>1511</v>
      </c>
      <c r="D41" s="3" t="s">
        <v>560</v>
      </c>
      <c r="E41" s="3">
        <v>5110003469</v>
      </c>
      <c r="F41" s="3" t="s">
        <v>300</v>
      </c>
      <c r="G41" s="3" t="s">
        <v>308</v>
      </c>
      <c r="H41" s="3" t="s">
        <v>309</v>
      </c>
      <c r="I41" s="39" t="s">
        <v>1508</v>
      </c>
    </row>
    <row r="42" spans="1:9" ht="60" x14ac:dyDescent="0.25">
      <c r="A42" s="74">
        <f t="shared" si="1"/>
        <v>41</v>
      </c>
      <c r="B42" s="3" t="s">
        <v>558</v>
      </c>
      <c r="C42" s="11" t="s">
        <v>1512</v>
      </c>
      <c r="D42" s="3" t="s">
        <v>560</v>
      </c>
      <c r="E42" s="3">
        <v>5110005040</v>
      </c>
      <c r="F42" s="3" t="s">
        <v>300</v>
      </c>
      <c r="G42" s="3" t="s">
        <v>308</v>
      </c>
      <c r="H42" s="3" t="s">
        <v>309</v>
      </c>
      <c r="I42" s="39" t="s">
        <v>1508</v>
      </c>
    </row>
    <row r="43" spans="1:9" ht="60" x14ac:dyDescent="0.25">
      <c r="A43" s="74">
        <f t="shared" si="1"/>
        <v>42</v>
      </c>
      <c r="B43" s="3" t="s">
        <v>558</v>
      </c>
      <c r="C43" s="11" t="s">
        <v>1513</v>
      </c>
      <c r="D43" s="3" t="s">
        <v>560</v>
      </c>
      <c r="E43" s="3">
        <v>5110005360</v>
      </c>
      <c r="F43" s="3" t="s">
        <v>300</v>
      </c>
      <c r="G43" s="3" t="s">
        <v>308</v>
      </c>
      <c r="H43" s="3" t="s">
        <v>309</v>
      </c>
      <c r="I43" s="39" t="s">
        <v>1508</v>
      </c>
    </row>
    <row r="44" spans="1:9" ht="60" x14ac:dyDescent="0.25">
      <c r="A44" s="74">
        <f t="shared" si="1"/>
        <v>43</v>
      </c>
      <c r="B44" s="3" t="s">
        <v>558</v>
      </c>
      <c r="C44" s="11" t="s">
        <v>1514</v>
      </c>
      <c r="D44" s="3" t="s">
        <v>560</v>
      </c>
      <c r="E44" s="3">
        <v>5110006734</v>
      </c>
      <c r="F44" s="3" t="s">
        <v>300</v>
      </c>
      <c r="G44" s="3" t="s">
        <v>308</v>
      </c>
      <c r="H44" s="3" t="s">
        <v>309</v>
      </c>
      <c r="I44" s="39" t="s">
        <v>1508</v>
      </c>
    </row>
    <row r="45" spans="1:9" ht="48" x14ac:dyDescent="0.25">
      <c r="A45" s="74">
        <f t="shared" si="1"/>
        <v>44</v>
      </c>
      <c r="B45" s="11" t="s">
        <v>614</v>
      </c>
      <c r="C45" s="75" t="s">
        <v>1515</v>
      </c>
      <c r="D45" s="3" t="s">
        <v>616</v>
      </c>
      <c r="E45" s="75" t="s">
        <v>1516</v>
      </c>
      <c r="F45" s="75" t="s">
        <v>618</v>
      </c>
      <c r="G45" s="3" t="s">
        <v>237</v>
      </c>
      <c r="H45" s="3" t="s">
        <v>238</v>
      </c>
      <c r="I45" s="84" t="s">
        <v>1517</v>
      </c>
    </row>
    <row r="46" spans="1:9" ht="48" x14ac:dyDescent="0.25">
      <c r="A46" s="74">
        <f t="shared" si="1"/>
        <v>45</v>
      </c>
      <c r="B46" s="11" t="s">
        <v>614</v>
      </c>
      <c r="C46" s="75" t="s">
        <v>1518</v>
      </c>
      <c r="D46" s="3" t="s">
        <v>616</v>
      </c>
      <c r="E46" s="75" t="s">
        <v>1519</v>
      </c>
      <c r="F46" s="75" t="s">
        <v>618</v>
      </c>
      <c r="G46" s="3" t="s">
        <v>308</v>
      </c>
      <c r="H46" s="3" t="s">
        <v>309</v>
      </c>
      <c r="I46" s="84" t="s">
        <v>1520</v>
      </c>
    </row>
    <row r="47" spans="1:9" ht="48" x14ac:dyDescent="0.25">
      <c r="A47" s="74">
        <f t="shared" si="1"/>
        <v>46</v>
      </c>
      <c r="B47" s="11" t="s">
        <v>614</v>
      </c>
      <c r="C47" s="75" t="s">
        <v>1521</v>
      </c>
      <c r="D47" s="3" t="s">
        <v>616</v>
      </c>
      <c r="E47" s="75" t="s">
        <v>1522</v>
      </c>
      <c r="F47" s="75" t="s">
        <v>618</v>
      </c>
      <c r="G47" s="3" t="s">
        <v>308</v>
      </c>
      <c r="H47" s="3" t="s">
        <v>309</v>
      </c>
      <c r="I47" s="84" t="s">
        <v>1523</v>
      </c>
    </row>
    <row r="48" spans="1:9" ht="48" x14ac:dyDescent="0.25">
      <c r="A48" s="74">
        <f t="shared" si="1"/>
        <v>47</v>
      </c>
      <c r="B48" s="11" t="s">
        <v>614</v>
      </c>
      <c r="C48" s="75" t="s">
        <v>1524</v>
      </c>
      <c r="D48" s="3" t="s">
        <v>616</v>
      </c>
      <c r="E48" s="75" t="s">
        <v>1525</v>
      </c>
      <c r="F48" s="75" t="s">
        <v>618</v>
      </c>
      <c r="G48" s="3" t="s">
        <v>308</v>
      </c>
      <c r="H48" s="3" t="s">
        <v>309</v>
      </c>
      <c r="I48" s="84" t="s">
        <v>1526</v>
      </c>
    </row>
    <row r="49" spans="1:9" ht="48" x14ac:dyDescent="0.25">
      <c r="A49" s="74">
        <f t="shared" si="1"/>
        <v>48</v>
      </c>
      <c r="B49" s="11" t="s">
        <v>614</v>
      </c>
      <c r="C49" s="75" t="s">
        <v>1527</v>
      </c>
      <c r="D49" s="3" t="s">
        <v>616</v>
      </c>
      <c r="E49" s="75" t="s">
        <v>1528</v>
      </c>
      <c r="F49" s="75" t="s">
        <v>618</v>
      </c>
      <c r="G49" s="3" t="s">
        <v>308</v>
      </c>
      <c r="H49" s="3" t="s">
        <v>309</v>
      </c>
      <c r="I49" s="84" t="s">
        <v>1529</v>
      </c>
    </row>
    <row r="50" spans="1:9" ht="48" x14ac:dyDescent="0.25">
      <c r="A50" s="74">
        <f t="shared" si="1"/>
        <v>49</v>
      </c>
      <c r="B50" s="11" t="s">
        <v>614</v>
      </c>
      <c r="C50" s="75" t="s">
        <v>1530</v>
      </c>
      <c r="D50" s="3" t="s">
        <v>616</v>
      </c>
      <c r="E50" s="75" t="s">
        <v>1531</v>
      </c>
      <c r="F50" s="75" t="s">
        <v>618</v>
      </c>
      <c r="G50" s="3" t="s">
        <v>308</v>
      </c>
      <c r="H50" s="3" t="s">
        <v>309</v>
      </c>
      <c r="I50" s="84" t="s">
        <v>1532</v>
      </c>
    </row>
    <row r="51" spans="1:9" ht="48" x14ac:dyDescent="0.25">
      <c r="A51" s="74">
        <f t="shared" si="1"/>
        <v>50</v>
      </c>
      <c r="B51" s="11" t="s">
        <v>614</v>
      </c>
      <c r="C51" s="75" t="s">
        <v>1533</v>
      </c>
      <c r="D51" s="3" t="s">
        <v>616</v>
      </c>
      <c r="E51" s="75" t="s">
        <v>1534</v>
      </c>
      <c r="F51" s="75" t="s">
        <v>620</v>
      </c>
      <c r="G51" s="5" t="s">
        <v>305</v>
      </c>
      <c r="H51" s="3" t="s">
        <v>407</v>
      </c>
      <c r="I51" s="84" t="s">
        <v>1535</v>
      </c>
    </row>
    <row r="52" spans="1:9" ht="48" x14ac:dyDescent="0.25">
      <c r="A52" s="74">
        <f t="shared" si="1"/>
        <v>51</v>
      </c>
      <c r="B52" s="11" t="s">
        <v>614</v>
      </c>
      <c r="C52" s="75" t="s">
        <v>1536</v>
      </c>
      <c r="D52" s="3" t="s">
        <v>616</v>
      </c>
      <c r="E52" s="75" t="s">
        <v>1537</v>
      </c>
      <c r="F52" s="75" t="s">
        <v>618</v>
      </c>
      <c r="G52" s="3" t="s">
        <v>308</v>
      </c>
      <c r="H52" s="3" t="s">
        <v>309</v>
      </c>
      <c r="I52" s="84" t="s">
        <v>1538</v>
      </c>
    </row>
    <row r="53" spans="1:9" ht="48" x14ac:dyDescent="0.25">
      <c r="A53" s="74">
        <f t="shared" si="1"/>
        <v>52</v>
      </c>
      <c r="B53" s="11" t="s">
        <v>614</v>
      </c>
      <c r="C53" s="75" t="s">
        <v>1539</v>
      </c>
      <c r="D53" s="3" t="s">
        <v>616</v>
      </c>
      <c r="E53" s="75" t="s">
        <v>1540</v>
      </c>
      <c r="F53" s="75" t="s">
        <v>620</v>
      </c>
      <c r="G53" s="5" t="s">
        <v>25</v>
      </c>
      <c r="H53" s="3" t="s">
        <v>40</v>
      </c>
      <c r="I53" s="84" t="s">
        <v>1541</v>
      </c>
    </row>
    <row r="54" spans="1:9" ht="60" x14ac:dyDescent="0.25">
      <c r="A54" s="74">
        <f t="shared" si="1"/>
        <v>53</v>
      </c>
      <c r="B54" s="11" t="s">
        <v>614</v>
      </c>
      <c r="C54" s="75" t="s">
        <v>1542</v>
      </c>
      <c r="D54" s="3" t="s">
        <v>616</v>
      </c>
      <c r="E54" s="75" t="s">
        <v>1543</v>
      </c>
      <c r="F54" s="75" t="s">
        <v>618</v>
      </c>
      <c r="G54" s="3" t="s">
        <v>237</v>
      </c>
      <c r="H54" s="3" t="s">
        <v>238</v>
      </c>
      <c r="I54" s="84" t="s">
        <v>1544</v>
      </c>
    </row>
    <row r="55" spans="1:9" ht="72" x14ac:dyDescent="0.25">
      <c r="A55" s="74">
        <f t="shared" si="1"/>
        <v>54</v>
      </c>
      <c r="B55" s="11" t="s">
        <v>614</v>
      </c>
      <c r="C55" s="75" t="s">
        <v>1545</v>
      </c>
      <c r="D55" s="3" t="s">
        <v>616</v>
      </c>
      <c r="E55" s="75" t="s">
        <v>1546</v>
      </c>
      <c r="F55" s="75" t="s">
        <v>618</v>
      </c>
      <c r="G55" s="3" t="s">
        <v>237</v>
      </c>
      <c r="H55" s="3" t="s">
        <v>238</v>
      </c>
      <c r="I55" s="84" t="s">
        <v>1547</v>
      </c>
    </row>
    <row r="56" spans="1:9" ht="72" x14ac:dyDescent="0.25">
      <c r="A56" s="74">
        <f t="shared" si="1"/>
        <v>55</v>
      </c>
      <c r="B56" s="11" t="s">
        <v>614</v>
      </c>
      <c r="C56" s="75" t="s">
        <v>1548</v>
      </c>
      <c r="D56" s="3" t="s">
        <v>616</v>
      </c>
      <c r="E56" s="75" t="s">
        <v>1549</v>
      </c>
      <c r="F56" s="75" t="s">
        <v>618</v>
      </c>
      <c r="G56" s="3" t="s">
        <v>237</v>
      </c>
      <c r="H56" s="3" t="s">
        <v>238</v>
      </c>
      <c r="I56" s="84" t="s">
        <v>1550</v>
      </c>
    </row>
    <row r="57" spans="1:9" ht="60" x14ac:dyDescent="0.25">
      <c r="A57" s="74">
        <f t="shared" si="1"/>
        <v>56</v>
      </c>
      <c r="B57" s="11" t="s">
        <v>614</v>
      </c>
      <c r="C57" s="75" t="s">
        <v>1551</v>
      </c>
      <c r="D57" s="3" t="s">
        <v>616</v>
      </c>
      <c r="E57" s="75">
        <v>5107110333</v>
      </c>
      <c r="F57" s="75" t="s">
        <v>618</v>
      </c>
      <c r="G57" s="3" t="s">
        <v>237</v>
      </c>
      <c r="H57" s="3" t="s">
        <v>238</v>
      </c>
      <c r="I57" s="84" t="s">
        <v>1552</v>
      </c>
    </row>
    <row r="58" spans="1:9" ht="84" x14ac:dyDescent="0.25">
      <c r="A58" s="74">
        <f t="shared" si="1"/>
        <v>57</v>
      </c>
      <c r="B58" s="11" t="s">
        <v>614</v>
      </c>
      <c r="C58" s="2" t="s">
        <v>1553</v>
      </c>
      <c r="D58" s="3" t="s">
        <v>616</v>
      </c>
      <c r="E58" s="2">
        <v>5108005564</v>
      </c>
      <c r="F58" s="2" t="s">
        <v>326</v>
      </c>
      <c r="G58" s="11" t="s">
        <v>1554</v>
      </c>
      <c r="H58" s="11" t="s">
        <v>1555</v>
      </c>
      <c r="I58" s="84" t="s">
        <v>1556</v>
      </c>
    </row>
    <row r="59" spans="1:9" ht="60" x14ac:dyDescent="0.25">
      <c r="A59" s="74">
        <f t="shared" si="1"/>
        <v>58</v>
      </c>
      <c r="B59" s="11" t="s">
        <v>614</v>
      </c>
      <c r="C59" s="75" t="s">
        <v>133</v>
      </c>
      <c r="D59" s="3" t="s">
        <v>1557</v>
      </c>
      <c r="E59" s="75">
        <v>5107908771</v>
      </c>
      <c r="F59" s="75" t="s">
        <v>453</v>
      </c>
      <c r="G59" s="5" t="s">
        <v>134</v>
      </c>
      <c r="H59" s="3" t="s">
        <v>135</v>
      </c>
      <c r="I59" s="84" t="s">
        <v>1558</v>
      </c>
    </row>
    <row r="60" spans="1:9" ht="60" x14ac:dyDescent="0.25">
      <c r="A60" s="74">
        <f t="shared" si="1"/>
        <v>59</v>
      </c>
      <c r="B60" s="11" t="s">
        <v>614</v>
      </c>
      <c r="C60" s="2" t="s">
        <v>129</v>
      </c>
      <c r="D60" s="3" t="s">
        <v>1557</v>
      </c>
      <c r="E60" s="2">
        <v>5107909951</v>
      </c>
      <c r="F60" s="2" t="s">
        <v>453</v>
      </c>
      <c r="G60" s="5" t="s">
        <v>130</v>
      </c>
      <c r="H60" s="3" t="s">
        <v>124</v>
      </c>
      <c r="I60" s="84" t="s">
        <v>1559</v>
      </c>
    </row>
    <row r="61" spans="1:9" ht="132" x14ac:dyDescent="0.25">
      <c r="A61" s="74">
        <f t="shared" si="1"/>
        <v>60</v>
      </c>
      <c r="B61" s="3" t="s">
        <v>1560</v>
      </c>
      <c r="C61" s="75" t="s">
        <v>1561</v>
      </c>
      <c r="D61" s="3" t="s">
        <v>670</v>
      </c>
      <c r="E61" s="85">
        <v>5106000144</v>
      </c>
      <c r="F61" s="75" t="s">
        <v>300</v>
      </c>
      <c r="G61" s="5" t="s">
        <v>305</v>
      </c>
      <c r="H61" s="3" t="s">
        <v>407</v>
      </c>
      <c r="I61" s="11" t="s">
        <v>1562</v>
      </c>
    </row>
    <row r="62" spans="1:9" ht="84" x14ac:dyDescent="0.25">
      <c r="A62" s="74">
        <f t="shared" si="1"/>
        <v>61</v>
      </c>
      <c r="B62" s="3" t="s">
        <v>1560</v>
      </c>
      <c r="C62" s="75" t="s">
        <v>1563</v>
      </c>
      <c r="D62" s="3" t="s">
        <v>670</v>
      </c>
      <c r="E62" s="85">
        <v>5106050360</v>
      </c>
      <c r="F62" s="75" t="s">
        <v>300</v>
      </c>
      <c r="G62" s="3" t="s">
        <v>308</v>
      </c>
      <c r="H62" s="3" t="s">
        <v>309</v>
      </c>
      <c r="I62" s="11" t="s">
        <v>1564</v>
      </c>
    </row>
    <row r="63" spans="1:9" ht="84" x14ac:dyDescent="0.25">
      <c r="A63" s="74">
        <f t="shared" si="1"/>
        <v>62</v>
      </c>
      <c r="B63" s="3" t="s">
        <v>1560</v>
      </c>
      <c r="C63" s="75" t="s">
        <v>1565</v>
      </c>
      <c r="D63" s="3" t="s">
        <v>670</v>
      </c>
      <c r="E63" s="85">
        <v>5106050307</v>
      </c>
      <c r="F63" s="75" t="s">
        <v>300</v>
      </c>
      <c r="G63" s="3" t="s">
        <v>308</v>
      </c>
      <c r="H63" s="3" t="s">
        <v>309</v>
      </c>
      <c r="I63" s="11" t="s">
        <v>1564</v>
      </c>
    </row>
    <row r="64" spans="1:9" ht="72" x14ac:dyDescent="0.25">
      <c r="A64" s="74">
        <f t="shared" si="1"/>
        <v>63</v>
      </c>
      <c r="B64" s="3" t="s">
        <v>1560</v>
      </c>
      <c r="C64" s="75" t="s">
        <v>1566</v>
      </c>
      <c r="D64" s="3" t="s">
        <v>670</v>
      </c>
      <c r="E64" s="85">
        <v>5106050314</v>
      </c>
      <c r="F64" s="75" t="s">
        <v>300</v>
      </c>
      <c r="G64" s="3" t="s">
        <v>308</v>
      </c>
      <c r="H64" s="3" t="s">
        <v>309</v>
      </c>
      <c r="I64" s="11" t="s">
        <v>1567</v>
      </c>
    </row>
    <row r="65" spans="1:9" ht="84" x14ac:dyDescent="0.25">
      <c r="A65" s="74">
        <f t="shared" si="1"/>
        <v>64</v>
      </c>
      <c r="B65" s="3" t="s">
        <v>1560</v>
      </c>
      <c r="C65" s="75" t="s">
        <v>1568</v>
      </c>
      <c r="D65" s="3" t="s">
        <v>670</v>
      </c>
      <c r="E65" s="85">
        <v>5106050321</v>
      </c>
      <c r="F65" s="75" t="s">
        <v>300</v>
      </c>
      <c r="G65" s="3" t="s">
        <v>308</v>
      </c>
      <c r="H65" s="3" t="s">
        <v>309</v>
      </c>
      <c r="I65" s="11" t="s">
        <v>1569</v>
      </c>
    </row>
    <row r="66" spans="1:9" ht="72" x14ac:dyDescent="0.25">
      <c r="A66" s="74">
        <f t="shared" si="1"/>
        <v>65</v>
      </c>
      <c r="B66" s="3" t="s">
        <v>1560</v>
      </c>
      <c r="C66" s="75" t="s">
        <v>1570</v>
      </c>
      <c r="D66" s="3" t="s">
        <v>670</v>
      </c>
      <c r="E66" s="85">
        <v>5106050339</v>
      </c>
      <c r="F66" s="75" t="s">
        <v>300</v>
      </c>
      <c r="G66" s="3" t="s">
        <v>308</v>
      </c>
      <c r="H66" s="3" t="s">
        <v>309</v>
      </c>
      <c r="I66" s="11" t="s">
        <v>1567</v>
      </c>
    </row>
    <row r="67" spans="1:9" ht="72" x14ac:dyDescent="0.25">
      <c r="A67" s="74">
        <f t="shared" ref="A67:A98" si="2">A66+1</f>
        <v>66</v>
      </c>
      <c r="B67" s="3" t="s">
        <v>1560</v>
      </c>
      <c r="C67" s="75" t="s">
        <v>1571</v>
      </c>
      <c r="D67" s="3" t="s">
        <v>670</v>
      </c>
      <c r="E67" s="85">
        <v>5106050346</v>
      </c>
      <c r="F67" s="75" t="s">
        <v>300</v>
      </c>
      <c r="G67" s="3" t="s">
        <v>308</v>
      </c>
      <c r="H67" s="3" t="s">
        <v>309</v>
      </c>
      <c r="I67" s="75" t="s">
        <v>1567</v>
      </c>
    </row>
    <row r="68" spans="1:9" ht="72" x14ac:dyDescent="0.25">
      <c r="A68" s="74">
        <f t="shared" si="2"/>
        <v>67</v>
      </c>
      <c r="B68" s="3" t="s">
        <v>1560</v>
      </c>
      <c r="C68" s="75" t="s">
        <v>1572</v>
      </c>
      <c r="D68" s="3" t="s">
        <v>670</v>
      </c>
      <c r="E68" s="85">
        <v>5106050353</v>
      </c>
      <c r="F68" s="75" t="s">
        <v>300</v>
      </c>
      <c r="G68" s="3" t="s">
        <v>308</v>
      </c>
      <c r="H68" s="3" t="s">
        <v>309</v>
      </c>
      <c r="I68" s="75" t="s">
        <v>1567</v>
      </c>
    </row>
    <row r="69" spans="1:9" ht="147.75" customHeight="1" x14ac:dyDescent="0.25">
      <c r="A69" s="74">
        <f t="shared" si="2"/>
        <v>68</v>
      </c>
      <c r="B69" s="3" t="s">
        <v>1573</v>
      </c>
      <c r="C69" s="75" t="s">
        <v>1574</v>
      </c>
      <c r="D69" s="3" t="s">
        <v>684</v>
      </c>
      <c r="E69" s="75">
        <v>5106800662</v>
      </c>
      <c r="F69" s="75" t="s">
        <v>300</v>
      </c>
      <c r="G69" s="5" t="s">
        <v>25</v>
      </c>
      <c r="H69" s="3" t="s">
        <v>30</v>
      </c>
      <c r="I69" s="75" t="s">
        <v>1575</v>
      </c>
    </row>
    <row r="70" spans="1:9" ht="84" x14ac:dyDescent="0.25">
      <c r="A70" s="74">
        <f t="shared" si="2"/>
        <v>69</v>
      </c>
      <c r="B70" s="3" t="s">
        <v>1573</v>
      </c>
      <c r="C70" s="75" t="s">
        <v>1576</v>
      </c>
      <c r="D70" s="3" t="s">
        <v>684</v>
      </c>
      <c r="E70" s="75">
        <v>5106000176</v>
      </c>
      <c r="F70" s="75" t="s">
        <v>322</v>
      </c>
      <c r="G70" s="5" t="s">
        <v>139</v>
      </c>
      <c r="H70" s="3" t="s">
        <v>140</v>
      </c>
      <c r="I70" s="75" t="s">
        <v>1577</v>
      </c>
    </row>
    <row r="71" spans="1:9" ht="60" x14ac:dyDescent="0.25">
      <c r="A71" s="74">
        <f t="shared" si="2"/>
        <v>70</v>
      </c>
      <c r="B71" s="3" t="s">
        <v>685</v>
      </c>
      <c r="C71" s="11" t="s">
        <v>1578</v>
      </c>
      <c r="D71" s="3" t="s">
        <v>687</v>
      </c>
      <c r="E71" s="3">
        <v>5112000671</v>
      </c>
      <c r="F71" s="3" t="s">
        <v>300</v>
      </c>
      <c r="G71" s="5" t="s">
        <v>115</v>
      </c>
      <c r="H71" s="3" t="s">
        <v>1579</v>
      </c>
      <c r="I71" s="2" t="s">
        <v>1580</v>
      </c>
    </row>
    <row r="72" spans="1:9" ht="60" x14ac:dyDescent="0.25">
      <c r="A72" s="74">
        <f t="shared" si="2"/>
        <v>71</v>
      </c>
      <c r="B72" s="3" t="s">
        <v>685</v>
      </c>
      <c r="C72" s="11" t="s">
        <v>1581</v>
      </c>
      <c r="D72" s="3" t="s">
        <v>693</v>
      </c>
      <c r="E72" s="3">
        <v>5113001276</v>
      </c>
      <c r="F72" s="3" t="s">
        <v>368</v>
      </c>
      <c r="G72" s="5" t="s">
        <v>308</v>
      </c>
      <c r="H72" s="3" t="s">
        <v>309</v>
      </c>
      <c r="I72" s="2" t="s">
        <v>1582</v>
      </c>
    </row>
    <row r="73" spans="1:9" ht="60" x14ac:dyDescent="0.25">
      <c r="A73" s="74">
        <f t="shared" si="2"/>
        <v>72</v>
      </c>
      <c r="B73" s="3" t="s">
        <v>685</v>
      </c>
      <c r="C73" s="11" t="s">
        <v>1583</v>
      </c>
      <c r="D73" s="3" t="s">
        <v>693</v>
      </c>
      <c r="E73" s="3">
        <v>5112400327</v>
      </c>
      <c r="F73" s="3" t="s">
        <v>368</v>
      </c>
      <c r="G73" s="5" t="s">
        <v>308</v>
      </c>
      <c r="H73" s="3" t="s">
        <v>309</v>
      </c>
      <c r="I73" s="2" t="s">
        <v>1584</v>
      </c>
    </row>
    <row r="74" spans="1:9" ht="60" x14ac:dyDescent="0.25">
      <c r="A74" s="74">
        <f t="shared" si="2"/>
        <v>73</v>
      </c>
      <c r="B74" s="3" t="s">
        <v>685</v>
      </c>
      <c r="C74" s="11" t="s">
        <v>1585</v>
      </c>
      <c r="D74" s="3" t="s">
        <v>693</v>
      </c>
      <c r="E74" s="3">
        <v>5116050916</v>
      </c>
      <c r="F74" s="3" t="s">
        <v>368</v>
      </c>
      <c r="G74" s="5" t="s">
        <v>308</v>
      </c>
      <c r="H74" s="3" t="s">
        <v>309</v>
      </c>
      <c r="I74" s="2" t="s">
        <v>1586</v>
      </c>
    </row>
    <row r="75" spans="1:9" ht="72" x14ac:dyDescent="0.25">
      <c r="A75" s="74">
        <f t="shared" si="2"/>
        <v>74</v>
      </c>
      <c r="B75" s="3" t="s">
        <v>685</v>
      </c>
      <c r="C75" s="11" t="s">
        <v>1587</v>
      </c>
      <c r="D75" s="3" t="s">
        <v>693</v>
      </c>
      <c r="E75" s="3">
        <v>5116000062</v>
      </c>
      <c r="F75" s="3" t="s">
        <v>368</v>
      </c>
      <c r="G75" s="5" t="s">
        <v>308</v>
      </c>
      <c r="H75" s="3" t="s">
        <v>309</v>
      </c>
      <c r="I75" s="2" t="s">
        <v>1588</v>
      </c>
    </row>
    <row r="76" spans="1:9" ht="60" x14ac:dyDescent="0.25">
      <c r="A76" s="74">
        <f t="shared" si="2"/>
        <v>75</v>
      </c>
      <c r="B76" s="3" t="s">
        <v>685</v>
      </c>
      <c r="C76" s="11" t="s">
        <v>1589</v>
      </c>
      <c r="D76" s="3" t="s">
        <v>693</v>
      </c>
      <c r="E76" s="3">
        <v>5112400302</v>
      </c>
      <c r="F76" s="3" t="s">
        <v>368</v>
      </c>
      <c r="G76" s="3" t="s">
        <v>308</v>
      </c>
      <c r="H76" s="3" t="s">
        <v>309</v>
      </c>
      <c r="I76" s="2" t="s">
        <v>1590</v>
      </c>
    </row>
    <row r="77" spans="1:9" ht="72" x14ac:dyDescent="0.25">
      <c r="A77" s="74">
        <f t="shared" si="2"/>
        <v>76</v>
      </c>
      <c r="B77" s="3" t="s">
        <v>685</v>
      </c>
      <c r="C77" s="11" t="s">
        <v>1591</v>
      </c>
      <c r="D77" s="3" t="s">
        <v>693</v>
      </c>
      <c r="E77" s="3">
        <v>5112400373</v>
      </c>
      <c r="F77" s="3" t="s">
        <v>368</v>
      </c>
      <c r="G77" s="3" t="s">
        <v>308</v>
      </c>
      <c r="H77" s="3" t="s">
        <v>309</v>
      </c>
      <c r="I77" s="2" t="s">
        <v>1592</v>
      </c>
    </row>
    <row r="78" spans="1:9" ht="84" x14ac:dyDescent="0.25">
      <c r="A78" s="74">
        <f t="shared" si="2"/>
        <v>77</v>
      </c>
      <c r="B78" s="3" t="s">
        <v>685</v>
      </c>
      <c r="C78" s="11" t="s">
        <v>1593</v>
      </c>
      <c r="D78" s="3" t="s">
        <v>693</v>
      </c>
      <c r="E78" s="3">
        <v>5112400310</v>
      </c>
      <c r="F78" s="3" t="s">
        <v>368</v>
      </c>
      <c r="G78" s="3" t="s">
        <v>308</v>
      </c>
      <c r="H78" s="3" t="s">
        <v>309</v>
      </c>
      <c r="I78" s="2" t="s">
        <v>1594</v>
      </c>
    </row>
    <row r="79" spans="1:9" ht="60" x14ac:dyDescent="0.25">
      <c r="A79" s="74">
        <f t="shared" si="2"/>
        <v>78</v>
      </c>
      <c r="B79" s="3" t="s">
        <v>685</v>
      </c>
      <c r="C79" s="11" t="s">
        <v>1595</v>
      </c>
      <c r="D79" s="3" t="s">
        <v>693</v>
      </c>
      <c r="E79" s="3">
        <v>5116000030</v>
      </c>
      <c r="F79" s="3" t="s">
        <v>368</v>
      </c>
      <c r="G79" s="3" t="s">
        <v>308</v>
      </c>
      <c r="H79" s="3" t="s">
        <v>309</v>
      </c>
      <c r="I79" s="2" t="s">
        <v>1596</v>
      </c>
    </row>
    <row r="80" spans="1:9" ht="60" x14ac:dyDescent="0.25">
      <c r="A80" s="74">
        <f t="shared" si="2"/>
        <v>79</v>
      </c>
      <c r="B80" s="3" t="s">
        <v>685</v>
      </c>
      <c r="C80" s="11" t="s">
        <v>1597</v>
      </c>
      <c r="D80" s="3" t="s">
        <v>693</v>
      </c>
      <c r="E80" s="3">
        <v>5113100460</v>
      </c>
      <c r="F80" s="3" t="s">
        <v>368</v>
      </c>
      <c r="G80" s="3" t="s">
        <v>308</v>
      </c>
      <c r="H80" s="3" t="s">
        <v>309</v>
      </c>
      <c r="I80" s="2" t="s">
        <v>1598</v>
      </c>
    </row>
    <row r="81" spans="1:9" ht="60" x14ac:dyDescent="0.25">
      <c r="A81" s="74">
        <f t="shared" si="2"/>
        <v>80</v>
      </c>
      <c r="B81" s="3" t="s">
        <v>685</v>
      </c>
      <c r="C81" s="11" t="s">
        <v>1599</v>
      </c>
      <c r="D81" s="3" t="s">
        <v>693</v>
      </c>
      <c r="E81" s="3">
        <v>5116050923</v>
      </c>
      <c r="F81" s="3" t="s">
        <v>368</v>
      </c>
      <c r="G81" s="3" t="s">
        <v>237</v>
      </c>
      <c r="H81" s="3" t="s">
        <v>341</v>
      </c>
      <c r="I81" s="2" t="s">
        <v>1600</v>
      </c>
    </row>
    <row r="82" spans="1:9" ht="60" x14ac:dyDescent="0.25">
      <c r="A82" s="74">
        <f t="shared" si="2"/>
        <v>81</v>
      </c>
      <c r="B82" s="75" t="s">
        <v>685</v>
      </c>
      <c r="C82" s="75" t="s">
        <v>1601</v>
      </c>
      <c r="D82" s="75" t="s">
        <v>693</v>
      </c>
      <c r="E82" s="75">
        <v>5116000023</v>
      </c>
      <c r="F82" s="75" t="s">
        <v>368</v>
      </c>
      <c r="G82" s="75" t="s">
        <v>237</v>
      </c>
      <c r="H82" s="75" t="s">
        <v>240</v>
      </c>
      <c r="I82" s="75" t="s">
        <v>1602</v>
      </c>
    </row>
    <row r="83" spans="1:9" ht="96" x14ac:dyDescent="0.25">
      <c r="A83" s="74">
        <f t="shared" si="2"/>
        <v>82</v>
      </c>
      <c r="B83" s="75" t="s">
        <v>685</v>
      </c>
      <c r="C83" s="75" t="s">
        <v>1603</v>
      </c>
      <c r="D83" s="75" t="s">
        <v>693</v>
      </c>
      <c r="E83" s="75">
        <v>5116025451</v>
      </c>
      <c r="F83" s="75" t="s">
        <v>368</v>
      </c>
      <c r="G83" s="75" t="s">
        <v>237</v>
      </c>
      <c r="H83" s="75" t="s">
        <v>341</v>
      </c>
      <c r="I83" s="75" t="s">
        <v>1604</v>
      </c>
    </row>
    <row r="84" spans="1:9" ht="60" x14ac:dyDescent="0.25">
      <c r="A84" s="74">
        <f t="shared" si="2"/>
        <v>83</v>
      </c>
      <c r="B84" s="75" t="s">
        <v>685</v>
      </c>
      <c r="C84" s="75" t="s">
        <v>1605</v>
      </c>
      <c r="D84" s="75" t="s">
        <v>693</v>
      </c>
      <c r="E84" s="75">
        <v>5112400341</v>
      </c>
      <c r="F84" s="75" t="s">
        <v>368</v>
      </c>
      <c r="G84" s="75" t="s">
        <v>237</v>
      </c>
      <c r="H84" s="75" t="s">
        <v>240</v>
      </c>
      <c r="I84" s="75" t="s">
        <v>1606</v>
      </c>
    </row>
    <row r="85" spans="1:9" ht="84" x14ac:dyDescent="0.25">
      <c r="A85" s="74">
        <f t="shared" si="2"/>
        <v>84</v>
      </c>
      <c r="B85" s="75" t="s">
        <v>685</v>
      </c>
      <c r="C85" s="75" t="s">
        <v>1607</v>
      </c>
      <c r="D85" s="75" t="s">
        <v>693</v>
      </c>
      <c r="E85" s="75">
        <v>5112400260</v>
      </c>
      <c r="F85" s="75" t="s">
        <v>368</v>
      </c>
      <c r="G85" s="75" t="s">
        <v>237</v>
      </c>
      <c r="H85" s="75" t="s">
        <v>341</v>
      </c>
      <c r="I85" s="75" t="s">
        <v>1608</v>
      </c>
    </row>
    <row r="86" spans="1:9" ht="72" x14ac:dyDescent="0.25">
      <c r="A86" s="74">
        <f t="shared" si="2"/>
        <v>85</v>
      </c>
      <c r="B86" s="75" t="s">
        <v>685</v>
      </c>
      <c r="C86" s="75" t="s">
        <v>1609</v>
      </c>
      <c r="D86" s="75" t="s">
        <v>693</v>
      </c>
      <c r="E86" s="75">
        <v>5113100407</v>
      </c>
      <c r="F86" s="75" t="s">
        <v>368</v>
      </c>
      <c r="G86" s="75" t="s">
        <v>237</v>
      </c>
      <c r="H86" s="75" t="s">
        <v>1610</v>
      </c>
      <c r="I86" s="75" t="s">
        <v>1611</v>
      </c>
    </row>
    <row r="87" spans="1:9" ht="60" x14ac:dyDescent="0.25">
      <c r="A87" s="74">
        <f t="shared" si="2"/>
        <v>86</v>
      </c>
      <c r="B87" s="75" t="s">
        <v>685</v>
      </c>
      <c r="C87" s="75" t="s">
        <v>1612</v>
      </c>
      <c r="D87" s="75" t="s">
        <v>693</v>
      </c>
      <c r="E87" s="75">
        <v>5113100453</v>
      </c>
      <c r="F87" s="75" t="s">
        <v>368</v>
      </c>
      <c r="G87" s="75" t="s">
        <v>237</v>
      </c>
      <c r="H87" s="75" t="s">
        <v>341</v>
      </c>
      <c r="I87" s="75" t="s">
        <v>1613</v>
      </c>
    </row>
    <row r="88" spans="1:9" ht="72" x14ac:dyDescent="0.25">
      <c r="A88" s="74">
        <f t="shared" si="2"/>
        <v>87</v>
      </c>
      <c r="B88" s="3" t="s">
        <v>685</v>
      </c>
      <c r="C88" s="11" t="s">
        <v>1614</v>
      </c>
      <c r="D88" s="3" t="s">
        <v>693</v>
      </c>
      <c r="E88" s="3">
        <v>5116121123</v>
      </c>
      <c r="F88" s="3" t="s">
        <v>368</v>
      </c>
      <c r="G88" s="5" t="s">
        <v>305</v>
      </c>
      <c r="H88" s="3" t="s">
        <v>407</v>
      </c>
      <c r="I88" s="2" t="s">
        <v>1615</v>
      </c>
    </row>
    <row r="89" spans="1:9" ht="60" x14ac:dyDescent="0.25">
      <c r="A89" s="74">
        <f t="shared" si="2"/>
        <v>88</v>
      </c>
      <c r="B89" s="3" t="s">
        <v>685</v>
      </c>
      <c r="C89" s="11" t="s">
        <v>1616</v>
      </c>
      <c r="D89" s="3" t="s">
        <v>693</v>
      </c>
      <c r="E89" s="3">
        <v>5116000087</v>
      </c>
      <c r="F89" s="3" t="s">
        <v>368</v>
      </c>
      <c r="G89" s="5" t="s">
        <v>305</v>
      </c>
      <c r="H89" s="3" t="s">
        <v>407</v>
      </c>
      <c r="I89" s="2" t="s">
        <v>1617</v>
      </c>
    </row>
    <row r="90" spans="1:9" ht="60" x14ac:dyDescent="0.25">
      <c r="A90" s="74">
        <f t="shared" si="2"/>
        <v>89</v>
      </c>
      <c r="B90" s="3" t="s">
        <v>685</v>
      </c>
      <c r="C90" s="11" t="s">
        <v>1618</v>
      </c>
      <c r="D90" s="3" t="s">
        <v>693</v>
      </c>
      <c r="E90" s="3">
        <v>5113100446</v>
      </c>
      <c r="F90" s="3" t="s">
        <v>368</v>
      </c>
      <c r="G90" s="5" t="s">
        <v>305</v>
      </c>
      <c r="H90" s="3" t="s">
        <v>407</v>
      </c>
      <c r="I90" s="2" t="s">
        <v>1619</v>
      </c>
    </row>
    <row r="91" spans="1:9" ht="84" x14ac:dyDescent="0.25">
      <c r="A91" s="74">
        <f t="shared" si="2"/>
        <v>90</v>
      </c>
      <c r="B91" s="3" t="s">
        <v>685</v>
      </c>
      <c r="C91" s="11" t="s">
        <v>1620</v>
      </c>
      <c r="D91" s="3" t="s">
        <v>693</v>
      </c>
      <c r="E91" s="3">
        <v>5113100414</v>
      </c>
      <c r="F91" s="3" t="s">
        <v>368</v>
      </c>
      <c r="G91" s="5" t="s">
        <v>305</v>
      </c>
      <c r="H91" s="3" t="s">
        <v>407</v>
      </c>
      <c r="I91" s="2" t="s">
        <v>1621</v>
      </c>
    </row>
    <row r="92" spans="1:9" ht="72" x14ac:dyDescent="0.25">
      <c r="A92" s="74">
        <f t="shared" si="2"/>
        <v>91</v>
      </c>
      <c r="B92" s="3" t="s">
        <v>685</v>
      </c>
      <c r="C92" s="11" t="s">
        <v>1622</v>
      </c>
      <c r="D92" s="3" t="s">
        <v>693</v>
      </c>
      <c r="E92" s="3">
        <v>5112400334</v>
      </c>
      <c r="F92" s="3" t="s">
        <v>368</v>
      </c>
      <c r="G92" s="5" t="s">
        <v>305</v>
      </c>
      <c r="H92" s="3" t="s">
        <v>407</v>
      </c>
      <c r="I92" s="2" t="s">
        <v>1623</v>
      </c>
    </row>
    <row r="93" spans="1:9" ht="60" x14ac:dyDescent="0.25">
      <c r="A93" s="74">
        <f t="shared" si="2"/>
        <v>92</v>
      </c>
      <c r="B93" s="3" t="s">
        <v>685</v>
      </c>
      <c r="C93" s="11" t="s">
        <v>1624</v>
      </c>
      <c r="D93" s="3" t="s">
        <v>693</v>
      </c>
      <c r="E93" s="3">
        <v>5112100179</v>
      </c>
      <c r="F93" s="3" t="s">
        <v>368</v>
      </c>
      <c r="G93" s="5" t="s">
        <v>305</v>
      </c>
      <c r="H93" s="3" t="s">
        <v>407</v>
      </c>
      <c r="I93" s="2" t="s">
        <v>1625</v>
      </c>
    </row>
    <row r="94" spans="1:9" ht="84" x14ac:dyDescent="0.25">
      <c r="A94" s="74">
        <f t="shared" si="2"/>
        <v>93</v>
      </c>
      <c r="B94" s="3" t="s">
        <v>685</v>
      </c>
      <c r="C94" s="11" t="s">
        <v>1626</v>
      </c>
      <c r="D94" s="3" t="s">
        <v>693</v>
      </c>
      <c r="E94" s="3">
        <v>5112600196</v>
      </c>
      <c r="F94" s="3" t="s">
        <v>368</v>
      </c>
      <c r="G94" s="5" t="s">
        <v>305</v>
      </c>
      <c r="H94" s="3" t="s">
        <v>407</v>
      </c>
      <c r="I94" s="2" t="s">
        <v>1627</v>
      </c>
    </row>
    <row r="95" spans="1:9" ht="84" x14ac:dyDescent="0.25">
      <c r="A95" s="74">
        <f t="shared" si="2"/>
        <v>94</v>
      </c>
      <c r="B95" s="3" t="s">
        <v>685</v>
      </c>
      <c r="C95" s="11" t="s">
        <v>1628</v>
      </c>
      <c r="D95" s="3" t="s">
        <v>703</v>
      </c>
      <c r="E95" s="3">
        <v>5116020559</v>
      </c>
      <c r="F95" s="3" t="s">
        <v>368</v>
      </c>
      <c r="G95" s="5" t="s">
        <v>315</v>
      </c>
      <c r="H95" s="3" t="s">
        <v>71</v>
      </c>
      <c r="I95" s="2" t="s">
        <v>1629</v>
      </c>
    </row>
    <row r="96" spans="1:9" ht="84" x14ac:dyDescent="0.25">
      <c r="A96" s="74">
        <f t="shared" si="2"/>
        <v>95</v>
      </c>
      <c r="B96" s="3" t="s">
        <v>685</v>
      </c>
      <c r="C96" s="11" t="s">
        <v>1630</v>
      </c>
      <c r="D96" s="3" t="s">
        <v>703</v>
      </c>
      <c r="E96" s="3">
        <v>5113100277</v>
      </c>
      <c r="F96" s="3" t="s">
        <v>368</v>
      </c>
      <c r="G96" s="5" t="s">
        <v>315</v>
      </c>
      <c r="H96" s="3" t="s">
        <v>71</v>
      </c>
      <c r="I96" s="2" t="s">
        <v>1631</v>
      </c>
    </row>
    <row r="97" spans="1:13" ht="84" x14ac:dyDescent="0.25">
      <c r="A97" s="74">
        <f t="shared" si="2"/>
        <v>96</v>
      </c>
      <c r="B97" s="3" t="s">
        <v>685</v>
      </c>
      <c r="C97" s="86" t="s">
        <v>1632</v>
      </c>
      <c r="D97" s="3" t="s">
        <v>703</v>
      </c>
      <c r="E97" s="3">
        <v>5112100147</v>
      </c>
      <c r="F97" s="3" t="s">
        <v>368</v>
      </c>
      <c r="G97" s="5" t="s">
        <v>315</v>
      </c>
      <c r="H97" s="3" t="s">
        <v>71</v>
      </c>
      <c r="I97" s="2" t="s">
        <v>1633</v>
      </c>
    </row>
    <row r="98" spans="1:13" ht="84" x14ac:dyDescent="0.25">
      <c r="A98" s="74">
        <f t="shared" si="2"/>
        <v>97</v>
      </c>
      <c r="B98" s="3" t="s">
        <v>685</v>
      </c>
      <c r="C98" s="86" t="s">
        <v>1634</v>
      </c>
      <c r="D98" s="3" t="s">
        <v>703</v>
      </c>
      <c r="E98" s="3">
        <v>5116020559</v>
      </c>
      <c r="F98" s="3" t="s">
        <v>368</v>
      </c>
      <c r="G98" s="5" t="s">
        <v>315</v>
      </c>
      <c r="H98" s="3" t="s">
        <v>71</v>
      </c>
      <c r="I98" s="2" t="s">
        <v>1635</v>
      </c>
    </row>
    <row r="99" spans="1:13" ht="84" x14ac:dyDescent="0.25">
      <c r="A99" s="74">
        <f t="shared" ref="A99:A113" si="3">A98+1</f>
        <v>98</v>
      </c>
      <c r="B99" s="3" t="s">
        <v>685</v>
      </c>
      <c r="C99" s="11" t="s">
        <v>1636</v>
      </c>
      <c r="D99" s="3" t="s">
        <v>703</v>
      </c>
      <c r="E99" s="3">
        <v>5116059926</v>
      </c>
      <c r="F99" s="3" t="s">
        <v>368</v>
      </c>
      <c r="G99" s="5" t="s">
        <v>25</v>
      </c>
      <c r="H99" s="3" t="s">
        <v>487</v>
      </c>
      <c r="I99" s="2" t="s">
        <v>1637</v>
      </c>
    </row>
    <row r="100" spans="1:13" ht="84" x14ac:dyDescent="0.25">
      <c r="A100" s="74">
        <f t="shared" si="3"/>
        <v>99</v>
      </c>
      <c r="B100" s="3" t="s">
        <v>685</v>
      </c>
      <c r="C100" s="11" t="s">
        <v>1638</v>
      </c>
      <c r="D100" s="3" t="s">
        <v>703</v>
      </c>
      <c r="E100" s="3">
        <v>5113100301</v>
      </c>
      <c r="F100" s="3" t="s">
        <v>368</v>
      </c>
      <c r="G100" s="5" t="s">
        <v>25</v>
      </c>
      <c r="H100" s="3" t="s">
        <v>487</v>
      </c>
      <c r="I100" s="2" t="s">
        <v>1639</v>
      </c>
    </row>
    <row r="101" spans="1:13" ht="84" x14ac:dyDescent="0.25">
      <c r="A101" s="74">
        <f t="shared" si="3"/>
        <v>100</v>
      </c>
      <c r="B101" s="75" t="s">
        <v>685</v>
      </c>
      <c r="C101" s="75" t="s">
        <v>1640</v>
      </c>
      <c r="D101" s="75" t="s">
        <v>703</v>
      </c>
      <c r="E101" s="75">
        <v>5112400380</v>
      </c>
      <c r="F101" s="75" t="s">
        <v>368</v>
      </c>
      <c r="G101" s="87" t="s">
        <v>25</v>
      </c>
      <c r="H101" s="75" t="s">
        <v>487</v>
      </c>
      <c r="I101" s="75" t="s">
        <v>1641</v>
      </c>
    </row>
    <row r="102" spans="1:13" ht="60" x14ac:dyDescent="0.25">
      <c r="A102" s="74">
        <f t="shared" si="3"/>
        <v>101</v>
      </c>
      <c r="B102" s="75" t="s">
        <v>685</v>
      </c>
      <c r="C102" s="75" t="s">
        <v>1642</v>
      </c>
      <c r="D102" s="75" t="s">
        <v>705</v>
      </c>
      <c r="E102" s="75">
        <v>5113100301</v>
      </c>
      <c r="F102" s="75" t="s">
        <v>368</v>
      </c>
      <c r="G102" s="87" t="s">
        <v>25</v>
      </c>
      <c r="H102" s="75" t="s">
        <v>1643</v>
      </c>
      <c r="I102" s="75" t="s">
        <v>1644</v>
      </c>
    </row>
    <row r="103" spans="1:13" ht="36" x14ac:dyDescent="0.25">
      <c r="A103" s="74">
        <f t="shared" si="3"/>
        <v>102</v>
      </c>
      <c r="B103" s="75" t="s">
        <v>685</v>
      </c>
      <c r="C103" s="75" t="s">
        <v>1645</v>
      </c>
      <c r="D103" s="75" t="s">
        <v>687</v>
      </c>
      <c r="E103" s="75">
        <v>5116060463</v>
      </c>
      <c r="F103" s="75" t="s">
        <v>322</v>
      </c>
      <c r="G103" s="87" t="s">
        <v>323</v>
      </c>
      <c r="H103" s="75" t="s">
        <v>324</v>
      </c>
      <c r="I103" s="75" t="s">
        <v>1646</v>
      </c>
    </row>
    <row r="104" spans="1:13" ht="48" x14ac:dyDescent="0.25">
      <c r="A104" s="74">
        <f t="shared" si="3"/>
        <v>103</v>
      </c>
      <c r="B104" s="75" t="s">
        <v>685</v>
      </c>
      <c r="C104" s="75" t="s">
        <v>1647</v>
      </c>
      <c r="D104" s="75" t="s">
        <v>687</v>
      </c>
      <c r="E104" s="75">
        <v>5112000632</v>
      </c>
      <c r="F104" s="75" t="s">
        <v>295</v>
      </c>
      <c r="G104" s="75" t="s">
        <v>62</v>
      </c>
      <c r="H104" s="75" t="s">
        <v>1648</v>
      </c>
      <c r="I104" s="75" t="s">
        <v>1649</v>
      </c>
    </row>
    <row r="105" spans="1:13" ht="120" x14ac:dyDescent="0.25">
      <c r="A105" s="74">
        <f t="shared" si="3"/>
        <v>104</v>
      </c>
      <c r="B105" s="3" t="s">
        <v>821</v>
      </c>
      <c r="C105" s="11" t="s">
        <v>1650</v>
      </c>
      <c r="D105" s="3" t="s">
        <v>823</v>
      </c>
      <c r="E105" s="11">
        <v>5108000541</v>
      </c>
      <c r="F105" s="11" t="s">
        <v>517</v>
      </c>
      <c r="G105" s="5" t="s">
        <v>308</v>
      </c>
      <c r="H105" s="3" t="s">
        <v>480</v>
      </c>
      <c r="I105" s="75" t="s">
        <v>1651</v>
      </c>
    </row>
    <row r="106" spans="1:13" ht="120" x14ac:dyDescent="0.25">
      <c r="A106" s="74">
        <f t="shared" si="3"/>
        <v>105</v>
      </c>
      <c r="B106" s="3" t="s">
        <v>821</v>
      </c>
      <c r="C106" s="11" t="s">
        <v>1652</v>
      </c>
      <c r="D106" s="3" t="s">
        <v>823</v>
      </c>
      <c r="E106" s="11">
        <v>5108900630</v>
      </c>
      <c r="F106" s="11" t="s">
        <v>504</v>
      </c>
      <c r="G106" s="5" t="s">
        <v>308</v>
      </c>
      <c r="H106" s="3" t="s">
        <v>480</v>
      </c>
      <c r="I106" s="75" t="s">
        <v>1653</v>
      </c>
    </row>
    <row r="107" spans="1:13" ht="120" x14ac:dyDescent="0.25">
      <c r="A107" s="74">
        <f t="shared" si="3"/>
        <v>106</v>
      </c>
      <c r="B107" s="3" t="s">
        <v>821</v>
      </c>
      <c r="C107" s="11" t="s">
        <v>1654</v>
      </c>
      <c r="D107" s="3" t="s">
        <v>823</v>
      </c>
      <c r="E107" s="11">
        <v>5108000573</v>
      </c>
      <c r="F107" s="11" t="s">
        <v>517</v>
      </c>
      <c r="G107" s="5" t="s">
        <v>308</v>
      </c>
      <c r="H107" s="3" t="s">
        <v>480</v>
      </c>
      <c r="I107" s="75" t="s">
        <v>1655</v>
      </c>
    </row>
    <row r="108" spans="1:13" ht="120" x14ac:dyDescent="0.25">
      <c r="A108" s="74">
        <f t="shared" si="3"/>
        <v>107</v>
      </c>
      <c r="B108" s="3" t="s">
        <v>821</v>
      </c>
      <c r="C108" s="11" t="s">
        <v>1656</v>
      </c>
      <c r="D108" s="3" t="s">
        <v>823</v>
      </c>
      <c r="E108" s="11">
        <v>5108997220</v>
      </c>
      <c r="F108" s="11" t="s">
        <v>496</v>
      </c>
      <c r="G108" s="5" t="s">
        <v>361</v>
      </c>
      <c r="H108" s="3" t="s">
        <v>47</v>
      </c>
      <c r="I108" s="11" t="s">
        <v>1657</v>
      </c>
    </row>
    <row r="109" spans="1:13" ht="120" x14ac:dyDescent="0.25">
      <c r="A109" s="74">
        <f t="shared" si="3"/>
        <v>108</v>
      </c>
      <c r="B109" s="3" t="s">
        <v>821</v>
      </c>
      <c r="C109" s="11" t="s">
        <v>1658</v>
      </c>
      <c r="D109" s="3" t="s">
        <v>823</v>
      </c>
      <c r="E109" s="11">
        <v>5108900782</v>
      </c>
      <c r="F109" s="75" t="s">
        <v>300</v>
      </c>
      <c r="G109" s="5" t="s">
        <v>315</v>
      </c>
      <c r="H109" s="3" t="s">
        <v>316</v>
      </c>
      <c r="I109" s="11" t="s">
        <v>1659</v>
      </c>
    </row>
    <row r="110" spans="1:13" s="81" customFormat="1" ht="36" x14ac:dyDescent="0.25">
      <c r="A110" s="74">
        <f t="shared" si="3"/>
        <v>109</v>
      </c>
      <c r="B110" s="3" t="s">
        <v>821</v>
      </c>
      <c r="C110" s="75" t="s">
        <v>1660</v>
      </c>
      <c r="D110" s="88"/>
      <c r="E110" s="75" t="s">
        <v>1661</v>
      </c>
      <c r="F110" s="75" t="s">
        <v>322</v>
      </c>
      <c r="G110" s="14" t="s">
        <v>1662</v>
      </c>
      <c r="H110" s="14" t="s">
        <v>1663</v>
      </c>
      <c r="J110" s="89"/>
      <c r="L110" s="11"/>
      <c r="M110" s="45"/>
    </row>
    <row r="111" spans="1:13" ht="36" x14ac:dyDescent="0.25">
      <c r="A111" s="74">
        <f t="shared" si="3"/>
        <v>110</v>
      </c>
      <c r="B111" s="11" t="s">
        <v>994</v>
      </c>
      <c r="C111" s="90" t="s">
        <v>1664</v>
      </c>
      <c r="D111" s="3" t="s">
        <v>996</v>
      </c>
      <c r="E111" s="91">
        <v>5111002059</v>
      </c>
      <c r="F111" s="92" t="s">
        <v>300</v>
      </c>
      <c r="G111" s="3" t="s">
        <v>308</v>
      </c>
      <c r="H111" s="3" t="s">
        <v>309</v>
      </c>
      <c r="I111" s="2" t="s">
        <v>1665</v>
      </c>
    </row>
    <row r="112" spans="1:13" ht="36" x14ac:dyDescent="0.25">
      <c r="A112" s="74">
        <f t="shared" si="3"/>
        <v>111</v>
      </c>
      <c r="B112" s="11" t="s">
        <v>994</v>
      </c>
      <c r="C112" s="90" t="s">
        <v>1666</v>
      </c>
      <c r="D112" s="3" t="s">
        <v>996</v>
      </c>
      <c r="E112" s="91">
        <v>5111002073</v>
      </c>
      <c r="F112" s="92" t="s">
        <v>300</v>
      </c>
      <c r="G112" s="3" t="s">
        <v>308</v>
      </c>
      <c r="H112" s="3" t="s">
        <v>309</v>
      </c>
      <c r="I112" s="11" t="s">
        <v>1667</v>
      </c>
    </row>
    <row r="113" spans="1:9" ht="36" x14ac:dyDescent="0.25">
      <c r="A113" s="74">
        <f t="shared" si="3"/>
        <v>112</v>
      </c>
      <c r="B113" s="11" t="s">
        <v>994</v>
      </c>
      <c r="C113" s="90" t="s">
        <v>1668</v>
      </c>
      <c r="D113" s="3" t="s">
        <v>996</v>
      </c>
      <c r="E113" s="91">
        <v>5111002683</v>
      </c>
      <c r="F113" s="92" t="s">
        <v>368</v>
      </c>
      <c r="G113" s="5" t="s">
        <v>25</v>
      </c>
      <c r="H113" s="3" t="s">
        <v>81</v>
      </c>
      <c r="I113" s="11" t="s">
        <v>1669</v>
      </c>
    </row>
    <row r="114" spans="1:9" x14ac:dyDescent="0.25">
      <c r="A114" s="74"/>
      <c r="B114" s="11"/>
      <c r="G114" s="11"/>
      <c r="H114" s="11"/>
      <c r="I114" s="11"/>
    </row>
    <row r="115" spans="1:9" x14ac:dyDescent="0.25">
      <c r="A115" s="74"/>
      <c r="B115" s="11"/>
      <c r="C115" s="11"/>
      <c r="D115" s="11"/>
      <c r="E115" s="11"/>
      <c r="F115" s="11"/>
      <c r="G115" s="11"/>
      <c r="H115" s="11"/>
      <c r="I115" s="11"/>
    </row>
    <row r="116" spans="1:9" x14ac:dyDescent="0.25">
      <c r="A116" s="74"/>
      <c r="B116" s="11"/>
      <c r="C116" s="11"/>
      <c r="D116" s="11"/>
      <c r="E116" s="11"/>
      <c r="F116" s="11"/>
      <c r="G116" s="11"/>
      <c r="H116" s="11"/>
      <c r="I116" s="11"/>
    </row>
    <row r="117" spans="1:9" x14ac:dyDescent="0.25">
      <c r="A117" s="74"/>
      <c r="B117" s="11"/>
      <c r="C117" s="11"/>
      <c r="D117" s="11"/>
      <c r="E117" s="11"/>
      <c r="F117" s="11"/>
      <c r="G117" s="11"/>
      <c r="H117" s="11"/>
      <c r="I117" s="11"/>
    </row>
    <row r="118" spans="1:9" x14ac:dyDescent="0.25">
      <c r="A118" s="74"/>
      <c r="B118" s="11"/>
      <c r="C118" s="11"/>
      <c r="D118" s="11"/>
      <c r="E118" s="11"/>
      <c r="F118" s="11"/>
      <c r="G118" s="11"/>
      <c r="H118" s="11"/>
      <c r="I118" s="11"/>
    </row>
    <row r="119" spans="1:9" x14ac:dyDescent="0.25">
      <c r="A119" s="74"/>
      <c r="B119" s="11"/>
      <c r="C119" s="11"/>
      <c r="D119" s="11"/>
      <c r="E119" s="11"/>
      <c r="F119" s="11"/>
      <c r="G119" s="11"/>
      <c r="H119" s="11"/>
      <c r="I119" s="11"/>
    </row>
    <row r="120" spans="1:9" x14ac:dyDescent="0.25">
      <c r="A120" s="74"/>
      <c r="B120" s="11"/>
      <c r="C120" s="11"/>
      <c r="D120" s="11"/>
      <c r="E120" s="11"/>
      <c r="F120" s="11"/>
      <c r="G120" s="11"/>
      <c r="H120" s="11"/>
      <c r="I120" s="11"/>
    </row>
    <row r="121" spans="1:9" x14ac:dyDescent="0.25">
      <c r="A121" s="74"/>
      <c r="B121" s="11"/>
      <c r="C121" s="11"/>
      <c r="D121" s="11"/>
      <c r="E121" s="11"/>
      <c r="F121" s="11"/>
      <c r="G121" s="11"/>
      <c r="H121" s="11"/>
      <c r="I121" s="11"/>
    </row>
    <row r="122" spans="1:9" x14ac:dyDescent="0.25">
      <c r="A122" s="74"/>
      <c r="B122" s="11"/>
      <c r="C122" s="11"/>
      <c r="D122" s="11"/>
      <c r="E122" s="11"/>
      <c r="F122" s="11"/>
      <c r="G122" s="11"/>
      <c r="H122" s="11"/>
      <c r="I122" s="11"/>
    </row>
    <row r="123" spans="1:9" x14ac:dyDescent="0.25">
      <c r="A123" s="74"/>
      <c r="B123" s="11"/>
      <c r="C123" s="11"/>
      <c r="D123" s="11"/>
      <c r="E123" s="11"/>
      <c r="F123" s="11"/>
      <c r="G123" s="11"/>
      <c r="H123" s="11"/>
      <c r="I123" s="11"/>
    </row>
    <row r="124" spans="1:9" x14ac:dyDescent="0.25">
      <c r="A124" s="74"/>
      <c r="B124" s="11"/>
      <c r="C124" s="11"/>
      <c r="D124" s="11"/>
      <c r="E124" s="11"/>
      <c r="F124" s="11"/>
      <c r="G124" s="11"/>
      <c r="H124" s="11"/>
      <c r="I124" s="11"/>
    </row>
    <row r="125" spans="1:9" x14ac:dyDescent="0.25">
      <c r="A125" s="74"/>
      <c r="B125" s="11"/>
      <c r="C125" s="11"/>
      <c r="D125" s="11"/>
      <c r="E125" s="11"/>
      <c r="F125" s="11"/>
      <c r="G125" s="11"/>
      <c r="H125" s="11"/>
      <c r="I125" s="11"/>
    </row>
    <row r="126" spans="1:9" x14ac:dyDescent="0.25">
      <c r="A126" s="74"/>
      <c r="B126" s="11"/>
      <c r="C126" s="11"/>
      <c r="D126" s="11"/>
      <c r="E126" s="11"/>
      <c r="F126" s="11"/>
      <c r="G126" s="11"/>
      <c r="H126" s="11"/>
      <c r="I126" s="11"/>
    </row>
    <row r="127" spans="1:9" x14ac:dyDescent="0.25">
      <c r="A127" s="74"/>
      <c r="B127" s="11"/>
      <c r="C127" s="11"/>
      <c r="D127" s="11"/>
      <c r="E127" s="11"/>
      <c r="F127" s="11"/>
      <c r="G127" s="11"/>
      <c r="H127" s="11"/>
      <c r="I127" s="11"/>
    </row>
    <row r="128" spans="1:9" x14ac:dyDescent="0.25">
      <c r="A128" s="74"/>
      <c r="B128" s="11"/>
      <c r="C128" s="11"/>
      <c r="D128" s="11"/>
      <c r="E128" s="11"/>
      <c r="F128" s="11"/>
      <c r="G128" s="11"/>
      <c r="H128" s="11"/>
      <c r="I128" s="11"/>
    </row>
    <row r="129" spans="1:9" x14ac:dyDescent="0.25">
      <c r="A129" s="74"/>
      <c r="B129" s="11"/>
      <c r="C129" s="11"/>
      <c r="D129" s="11"/>
      <c r="E129" s="11"/>
      <c r="F129" s="11"/>
      <c r="G129" s="11"/>
      <c r="H129" s="11"/>
      <c r="I129" s="11"/>
    </row>
    <row r="130" spans="1:9" x14ac:dyDescent="0.25">
      <c r="A130" s="74"/>
      <c r="B130" s="11"/>
      <c r="C130" s="11"/>
      <c r="D130" s="11"/>
      <c r="E130" s="11"/>
      <c r="F130" s="11"/>
      <c r="G130" s="11"/>
      <c r="H130" s="11"/>
      <c r="I130" s="11"/>
    </row>
    <row r="131" spans="1:9" x14ac:dyDescent="0.25">
      <c r="A131" s="74"/>
      <c r="B131" s="11"/>
      <c r="C131" s="11"/>
      <c r="D131" s="11"/>
      <c r="E131" s="11"/>
      <c r="F131" s="11"/>
      <c r="G131" s="11"/>
      <c r="H131" s="11"/>
      <c r="I131" s="11"/>
    </row>
    <row r="132" spans="1:9" x14ac:dyDescent="0.25">
      <c r="A132" s="74"/>
      <c r="B132" s="11"/>
      <c r="C132" s="11"/>
      <c r="D132" s="11"/>
      <c r="E132" s="11"/>
      <c r="F132" s="11"/>
      <c r="G132" s="11"/>
      <c r="H132" s="11"/>
      <c r="I132" s="11"/>
    </row>
    <row r="133" spans="1:9" x14ac:dyDescent="0.25">
      <c r="A133" s="74"/>
      <c r="B133" s="11"/>
      <c r="C133" s="11"/>
      <c r="D133" s="11"/>
      <c r="E133" s="11"/>
      <c r="F133" s="11"/>
      <c r="G133" s="11"/>
      <c r="H133" s="11"/>
      <c r="I133" s="11"/>
    </row>
    <row r="134" spans="1:9" x14ac:dyDescent="0.25">
      <c r="A134" s="74"/>
      <c r="B134" s="11"/>
      <c r="C134" s="11"/>
      <c r="D134" s="11"/>
      <c r="E134" s="11"/>
      <c r="F134" s="11"/>
      <c r="G134" s="11"/>
      <c r="H134" s="11"/>
      <c r="I134" s="11"/>
    </row>
    <row r="135" spans="1:9" x14ac:dyDescent="0.25">
      <c r="A135" s="74"/>
      <c r="B135" s="11"/>
      <c r="C135" s="11"/>
      <c r="D135" s="11"/>
      <c r="E135" s="11"/>
      <c r="F135" s="11"/>
      <c r="G135" s="11"/>
      <c r="H135" s="11"/>
      <c r="I135" s="11"/>
    </row>
    <row r="136" spans="1:9" x14ac:dyDescent="0.25">
      <c r="A136" s="74"/>
      <c r="B136" s="11"/>
      <c r="C136" s="11"/>
      <c r="D136" s="11"/>
      <c r="E136" s="11"/>
      <c r="F136" s="11"/>
      <c r="G136" s="11"/>
      <c r="H136" s="11"/>
      <c r="I136" s="11"/>
    </row>
    <row r="137" spans="1:9" x14ac:dyDescent="0.25">
      <c r="A137" s="74"/>
      <c r="B137" s="11"/>
      <c r="C137" s="11"/>
      <c r="D137" s="11"/>
      <c r="E137" s="11"/>
      <c r="F137" s="11"/>
      <c r="G137" s="11"/>
      <c r="H137" s="11"/>
      <c r="I137" s="11"/>
    </row>
    <row r="138" spans="1:9" x14ac:dyDescent="0.25">
      <c r="A138" s="74"/>
      <c r="B138" s="11"/>
      <c r="C138" s="11"/>
      <c r="D138" s="11"/>
      <c r="E138" s="11"/>
      <c r="F138" s="11"/>
      <c r="G138" s="11"/>
      <c r="H138" s="11"/>
      <c r="I138" s="11"/>
    </row>
    <row r="139" spans="1:9" x14ac:dyDescent="0.25">
      <c r="A139" s="7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25">
      <c r="A140" s="7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25">
      <c r="A141" s="7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25">
      <c r="A142" s="7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25">
      <c r="A143" s="7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25">
      <c r="A144" s="7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25">
      <c r="A145" s="7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25">
      <c r="A146" s="7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25">
      <c r="A147" s="7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25">
      <c r="A148" s="7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1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1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1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1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1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1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1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1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1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1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1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1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1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1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1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1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1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1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1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1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1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1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1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1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1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1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1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1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1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</sheetData>
  <autoFilter ref="A1:H21"/>
  <pageMargins left="0.7" right="0.7" top="0.75" bottom="0.75" header="0.3" footer="0.3"/>
  <pageSetup paperSize="9" orientation="portrait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Государственные</vt:lpstr>
      <vt:lpstr>Муниципальные</vt:lpstr>
      <vt:lpstr>Гос_ЛИКВ_РЕОРГ</vt:lpstr>
      <vt:lpstr>Мун_ЛИКВ_РЕОРГ</vt:lpstr>
      <vt:lpstr>Государственные!Область_печати</vt:lpstr>
      <vt:lpstr>Муниципальные!Область_печати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Скрябина М.И.</cp:lastModifiedBy>
  <cp:revision>3</cp:revision>
  <dcterms:created xsi:type="dcterms:W3CDTF">2021-01-11T09:51:32Z</dcterms:created>
  <dcterms:modified xsi:type="dcterms:W3CDTF">2025-12-17T14:04:49Z</dcterms:modified>
</cp:coreProperties>
</file>